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joedd\OneDrive\Documents\FPI\"/>
    </mc:Choice>
  </mc:AlternateContent>
  <xr:revisionPtr revIDLastSave="0" documentId="8_{CB1B20E6-32B3-4525-AA7A-CB645DD73E1E}" xr6:coauthVersionLast="47" xr6:coauthVersionMax="47" xr10:uidLastSave="{00000000-0000-0000-0000-000000000000}"/>
  <bookViews>
    <workbookView xWindow="390" yWindow="360" windowWidth="23325" windowHeight="20625" tabRatio="853" xr2:uid="{00000000-000D-0000-FFFF-FFFF00000000}"/>
  </bookViews>
  <sheets>
    <sheet name="WELCOME" sheetId="4" r:id="rId1"/>
    <sheet name="Peer Inside Any EBITDA Multiple" sheetId="3" r:id="rId2"/>
    <sheet name="Definitions" sheetId="5" r:id="rId3"/>
    <sheet name="Calculate A Multiple" sheetId="7" r:id="rId4"/>
  </sheets>
  <definedNames>
    <definedName name="_xlnm.Print_Area" localSheetId="1">'Peer Inside Any EBITDA Multiple'!$B$4:$P$75</definedName>
  </definedNames>
  <calcPr calcId="191029" iterateDelta="9.9999999999999998E-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3" l="1"/>
  <c r="I33" i="3" l="1"/>
  <c r="I41" i="3"/>
  <c r="J41" i="3" s="1"/>
  <c r="K41" i="3" s="1"/>
  <c r="L41" i="3" s="1"/>
  <c r="M41" i="3" s="1"/>
  <c r="N41" i="3" s="1"/>
  <c r="O41" i="3" s="1"/>
  <c r="P41" i="3" s="1"/>
  <c r="H16" i="3"/>
  <c r="H37" i="3" s="1"/>
  <c r="Q41" i="3" l="1"/>
  <c r="H36" i="3"/>
  <c r="I49" i="3" s="1"/>
  <c r="I38" i="3" l="1"/>
  <c r="R41" i="3"/>
  <c r="S41" i="3" l="1"/>
  <c r="D57" i="3"/>
  <c r="J49" i="3" l="1"/>
  <c r="H42" i="3"/>
  <c r="T41" i="3"/>
  <c r="K49" i="3" l="1"/>
  <c r="H44" i="3"/>
  <c r="I42" i="3"/>
  <c r="H47" i="3"/>
  <c r="H63" i="3"/>
  <c r="I52" i="3"/>
  <c r="U41" i="3"/>
  <c r="I43" i="3" l="1"/>
  <c r="I44" i="3" s="1"/>
  <c r="I60" i="3"/>
  <c r="J52" i="3"/>
  <c r="H62" i="3"/>
  <c r="H64" i="3" s="1"/>
  <c r="H68" i="3" s="1"/>
  <c r="H69" i="3" s="1"/>
  <c r="I47" i="3"/>
  <c r="I62" i="3" s="1"/>
  <c r="H45" i="3"/>
  <c r="I53" i="3"/>
  <c r="L49" i="3"/>
  <c r="J42" i="3"/>
  <c r="V41" i="3"/>
  <c r="J53" i="3" l="1"/>
  <c r="J47" i="3"/>
  <c r="I45" i="3"/>
  <c r="I46" i="3" s="1"/>
  <c r="H71" i="3"/>
  <c r="H32" i="3" s="1"/>
  <c r="I66" i="3"/>
  <c r="K42" i="3"/>
  <c r="K52" i="3"/>
  <c r="J60" i="3"/>
  <c r="M49" i="3"/>
  <c r="H46" i="3"/>
  <c r="I54" i="3"/>
  <c r="I55" i="3" s="1"/>
  <c r="I56" i="3" s="1"/>
  <c r="J43" i="3"/>
  <c r="W41" i="3"/>
  <c r="K43" i="3" l="1"/>
  <c r="K44" i="3" s="1"/>
  <c r="I61" i="3"/>
  <c r="L42" i="3"/>
  <c r="J44" i="3"/>
  <c r="J45" i="3" s="1"/>
  <c r="N49" i="3"/>
  <c r="I59" i="3"/>
  <c r="I67" i="3"/>
  <c r="K60" i="3"/>
  <c r="L52" i="3"/>
  <c r="J54" i="3"/>
  <c r="J55" i="3" s="1"/>
  <c r="J56" i="3" s="1"/>
  <c r="J62" i="3"/>
  <c r="K53" i="3"/>
  <c r="K47" i="3"/>
  <c r="X41" i="3"/>
  <c r="I64" i="3" l="1"/>
  <c r="I68" i="3" s="1"/>
  <c r="I69" i="3" s="1"/>
  <c r="L43" i="3"/>
  <c r="L44" i="3" s="1"/>
  <c r="J46" i="3"/>
  <c r="K54" i="3"/>
  <c r="J61" i="3"/>
  <c r="O49" i="3"/>
  <c r="J59" i="3"/>
  <c r="J67" i="3"/>
  <c r="L60" i="3"/>
  <c r="M52" i="3"/>
  <c r="K62" i="3"/>
  <c r="L47" i="3"/>
  <c r="L62" i="3" s="1"/>
  <c r="L53" i="3"/>
  <c r="K45" i="3"/>
  <c r="M42" i="3"/>
  <c r="Y41" i="3"/>
  <c r="J66" i="3" l="1"/>
  <c r="K55" i="3"/>
  <c r="K56" i="3" s="1"/>
  <c r="J64" i="3"/>
  <c r="J68" i="3" s="1"/>
  <c r="I71" i="3"/>
  <c r="J71" i="3"/>
  <c r="M60" i="3"/>
  <c r="N52" i="3"/>
  <c r="K61" i="3"/>
  <c r="L54" i="3"/>
  <c r="L55" i="3" s="1"/>
  <c r="M43" i="3"/>
  <c r="M44" i="3" s="1"/>
  <c r="N42" i="3"/>
  <c r="M53" i="3"/>
  <c r="M47" i="3"/>
  <c r="L45" i="3"/>
  <c r="L61" i="3" s="1"/>
  <c r="K46" i="3"/>
  <c r="P49" i="3"/>
  <c r="Z41" i="3"/>
  <c r="Q49" i="3" l="1"/>
  <c r="R49" i="3" s="1"/>
  <c r="S49" i="3" s="1"/>
  <c r="T49" i="3" s="1"/>
  <c r="U49" i="3" s="1"/>
  <c r="V49" i="3" s="1"/>
  <c r="W49" i="3" s="1"/>
  <c r="X49" i="3" s="1"/>
  <c r="Y49" i="3" s="1"/>
  <c r="Z49" i="3" s="1"/>
  <c r="J69" i="3"/>
  <c r="K71" i="3" s="1"/>
  <c r="K59" i="3"/>
  <c r="K64" i="3" s="1"/>
  <c r="K68" i="3" s="1"/>
  <c r="K67" i="3"/>
  <c r="L56" i="3"/>
  <c r="L46" i="3"/>
  <c r="M54" i="3"/>
  <c r="M55" i="3" s="1"/>
  <c r="N60" i="3"/>
  <c r="O52" i="3"/>
  <c r="M62" i="3"/>
  <c r="N53" i="3"/>
  <c r="N47" i="3"/>
  <c r="M45" i="3"/>
  <c r="M61" i="3" s="1"/>
  <c r="O42" i="3"/>
  <c r="P42" i="3" s="1"/>
  <c r="Q42" i="3" s="1"/>
  <c r="R42" i="3" s="1"/>
  <c r="N43" i="3"/>
  <c r="N44" i="3" s="1"/>
  <c r="AA41" i="3"/>
  <c r="S42" i="3" l="1"/>
  <c r="AA49" i="3"/>
  <c r="K66" i="3"/>
  <c r="K69" i="3" s="1"/>
  <c r="M56" i="3"/>
  <c r="M59" i="3" s="1"/>
  <c r="M64" i="3" s="1"/>
  <c r="M68" i="3" s="1"/>
  <c r="L67" i="3"/>
  <c r="L59" i="3"/>
  <c r="L64" i="3" s="1"/>
  <c r="L68" i="3" s="1"/>
  <c r="O60" i="3"/>
  <c r="P52" i="3"/>
  <c r="Q52" i="3" s="1"/>
  <c r="R52" i="3" s="1"/>
  <c r="M46" i="3"/>
  <c r="N54" i="3"/>
  <c r="O43" i="3"/>
  <c r="N62" i="3"/>
  <c r="O53" i="3"/>
  <c r="O47" i="3"/>
  <c r="N45" i="3"/>
  <c r="AB41" i="3"/>
  <c r="T42" i="3" l="1"/>
  <c r="R60" i="3"/>
  <c r="S52" i="3"/>
  <c r="AB49" i="3"/>
  <c r="O44" i="3"/>
  <c r="O45" i="3" s="1"/>
  <c r="O61" i="3" s="1"/>
  <c r="P43" i="3"/>
  <c r="Q60" i="3"/>
  <c r="L66" i="3"/>
  <c r="L69" i="3" s="1"/>
  <c r="M71" i="3" s="1"/>
  <c r="L71" i="3"/>
  <c r="M67" i="3"/>
  <c r="N55" i="3"/>
  <c r="N56" i="3" s="1"/>
  <c r="P60" i="3"/>
  <c r="N46" i="3"/>
  <c r="O54" i="3"/>
  <c r="O62" i="3"/>
  <c r="P47" i="3"/>
  <c r="P53" i="3"/>
  <c r="N61" i="3"/>
  <c r="AC41" i="3"/>
  <c r="S60" i="3" l="1"/>
  <c r="T52" i="3"/>
  <c r="P44" i="3"/>
  <c r="P45" i="3" s="1"/>
  <c r="P61" i="3" s="1"/>
  <c r="Q43" i="3"/>
  <c r="U42" i="3"/>
  <c r="AC49" i="3"/>
  <c r="Q53" i="3"/>
  <c r="Q47" i="3"/>
  <c r="N67" i="3"/>
  <c r="N59" i="3"/>
  <c r="N64" i="3" s="1"/>
  <c r="N68" i="3" s="1"/>
  <c r="O55" i="3"/>
  <c r="O56" i="3" s="1"/>
  <c r="M66" i="3"/>
  <c r="M69" i="3" s="1"/>
  <c r="O46" i="3"/>
  <c r="P62" i="3"/>
  <c r="P54" i="3"/>
  <c r="AD41" i="3"/>
  <c r="Q44" i="3" l="1"/>
  <c r="Q45" i="3" s="1"/>
  <c r="R43" i="3"/>
  <c r="V42" i="3"/>
  <c r="T60" i="3"/>
  <c r="U52" i="3"/>
  <c r="R47" i="3"/>
  <c r="R62" i="3" s="1"/>
  <c r="R53" i="3"/>
  <c r="AD49" i="3"/>
  <c r="Q62" i="3"/>
  <c r="P46" i="3"/>
  <c r="Q54" i="3"/>
  <c r="Q55" i="3" s="1"/>
  <c r="N71" i="3"/>
  <c r="N66" i="3"/>
  <c r="N69" i="3" s="1"/>
  <c r="O67" i="3"/>
  <c r="O59" i="3"/>
  <c r="O64" i="3" s="1"/>
  <c r="O68" i="3" s="1"/>
  <c r="P55" i="3"/>
  <c r="P56" i="3" s="1"/>
  <c r="AE41" i="3"/>
  <c r="S47" i="3" l="1"/>
  <c r="S62" i="3" s="1"/>
  <c r="S53" i="3"/>
  <c r="Q46" i="3"/>
  <c r="R54" i="3"/>
  <c r="R55" i="3" s="1"/>
  <c r="U60" i="3"/>
  <c r="V52" i="3"/>
  <c r="Q61" i="3"/>
  <c r="W42" i="3"/>
  <c r="X42" i="3" s="1"/>
  <c r="S43" i="3"/>
  <c r="R44" i="3"/>
  <c r="AE49" i="3"/>
  <c r="Q56" i="3"/>
  <c r="P67" i="3"/>
  <c r="P59" i="3"/>
  <c r="P64" i="3" s="1"/>
  <c r="P68" i="3" s="1"/>
  <c r="O66" i="3"/>
  <c r="O69" i="3" s="1"/>
  <c r="P71" i="3" s="1"/>
  <c r="O71" i="3"/>
  <c r="AF41" i="3"/>
  <c r="Y42" i="3" l="1"/>
  <c r="T47" i="3"/>
  <c r="T62" i="3" s="1"/>
  <c r="T53" i="3"/>
  <c r="R45" i="3"/>
  <c r="R56" i="3"/>
  <c r="H73" i="3" s="1"/>
  <c r="T43" i="3"/>
  <c r="S44" i="3"/>
  <c r="S45" i="3" s="1"/>
  <c r="V60" i="3"/>
  <c r="W52" i="3"/>
  <c r="AF49" i="3"/>
  <c r="Q59" i="3"/>
  <c r="Q64" i="3" s="1"/>
  <c r="Q68" i="3" s="1"/>
  <c r="Q67" i="3"/>
  <c r="P66" i="3"/>
  <c r="P69" i="3" s="1"/>
  <c r="AG41" i="3"/>
  <c r="Q71" i="3" l="1"/>
  <c r="H33" i="3"/>
  <c r="Z42" i="3"/>
  <c r="T54" i="3"/>
  <c r="T55" i="3" s="1"/>
  <c r="T56" i="3" s="1"/>
  <c r="S54" i="3"/>
  <c r="S61" i="3"/>
  <c r="R61" i="3"/>
  <c r="R67" i="3"/>
  <c r="R59" i="3"/>
  <c r="R64" i="3" s="1"/>
  <c r="R68" i="3" s="1"/>
  <c r="R46" i="3"/>
  <c r="W60" i="3"/>
  <c r="X52" i="3"/>
  <c r="Y52" i="3" s="1"/>
  <c r="U53" i="3"/>
  <c r="U47" i="3"/>
  <c r="U62" i="3" s="1"/>
  <c r="S46" i="3"/>
  <c r="U43" i="3"/>
  <c r="T44" i="3"/>
  <c r="AG49" i="3"/>
  <c r="Q66" i="3"/>
  <c r="Q69" i="3" s="1"/>
  <c r="AH41" i="3"/>
  <c r="Y60" i="3" l="1"/>
  <c r="Z52" i="3"/>
  <c r="AA42" i="3"/>
  <c r="T67" i="3"/>
  <c r="T59" i="3"/>
  <c r="X60" i="3"/>
  <c r="V43" i="3"/>
  <c r="U44" i="3"/>
  <c r="U45" i="3" s="1"/>
  <c r="V47" i="3"/>
  <c r="V62" i="3" s="1"/>
  <c r="V53" i="3"/>
  <c r="S55" i="3"/>
  <c r="S56" i="3" s="1"/>
  <c r="R66" i="3"/>
  <c r="R69" i="3" s="1"/>
  <c r="R71" i="3"/>
  <c r="T45" i="3"/>
  <c r="T46" i="3" s="1"/>
  <c r="AH49" i="3"/>
  <c r="AI41" i="3"/>
  <c r="AB42" i="3" l="1"/>
  <c r="Z60" i="3"/>
  <c r="AA52" i="3"/>
  <c r="S59" i="3"/>
  <c r="S64" i="3" s="1"/>
  <c r="S68" i="3" s="1"/>
  <c r="S67" i="3"/>
  <c r="W47" i="3"/>
  <c r="W62" i="3" s="1"/>
  <c r="W53" i="3"/>
  <c r="U46" i="3"/>
  <c r="S71" i="3"/>
  <c r="S66" i="3"/>
  <c r="U54" i="3"/>
  <c r="U61" i="3"/>
  <c r="T61" i="3"/>
  <c r="T64" i="3" s="1"/>
  <c r="T68" i="3" s="1"/>
  <c r="V54" i="3"/>
  <c r="V55" i="3" s="1"/>
  <c r="W43" i="3"/>
  <c r="V44" i="3"/>
  <c r="AI49" i="3"/>
  <c r="AJ41" i="3"/>
  <c r="AA60" i="3" l="1"/>
  <c r="AB52" i="3"/>
  <c r="W44" i="3"/>
  <c r="W45" i="3" s="1"/>
  <c r="X43" i="3"/>
  <c r="S69" i="3"/>
  <c r="AC42" i="3"/>
  <c r="U55" i="3"/>
  <c r="U56" i="3" s="1"/>
  <c r="T71" i="3"/>
  <c r="T66" i="3"/>
  <c r="T69" i="3" s="1"/>
  <c r="X53" i="3"/>
  <c r="X47" i="3"/>
  <c r="V45" i="3"/>
  <c r="V46" i="3" s="1"/>
  <c r="V56" i="3"/>
  <c r="AJ49" i="3"/>
  <c r="AK41" i="3"/>
  <c r="AD42" i="3" l="1"/>
  <c r="Y53" i="3"/>
  <c r="Y47" i="3"/>
  <c r="Y43" i="3"/>
  <c r="X44" i="3"/>
  <c r="X45" i="3" s="1"/>
  <c r="AB60" i="3"/>
  <c r="AC52" i="3"/>
  <c r="U59" i="3"/>
  <c r="U64" i="3" s="1"/>
  <c r="U68" i="3" s="1"/>
  <c r="U67" i="3"/>
  <c r="X54" i="3"/>
  <c r="X55" i="3" s="1"/>
  <c r="X56" i="3" s="1"/>
  <c r="X62" i="3"/>
  <c r="U71" i="3"/>
  <c r="U66" i="3"/>
  <c r="W46" i="3"/>
  <c r="V59" i="3"/>
  <c r="V67" i="3"/>
  <c r="W61" i="3"/>
  <c r="W54" i="3"/>
  <c r="V61" i="3"/>
  <c r="AK49" i="3"/>
  <c r="AL41" i="3"/>
  <c r="V64" i="3" l="1"/>
  <c r="V68" i="3" s="1"/>
  <c r="X46" i="3"/>
  <c r="Y54" i="3"/>
  <c r="X61" i="3"/>
  <c r="AC60" i="3"/>
  <c r="AD52" i="3"/>
  <c r="Y55" i="3"/>
  <c r="Y56" i="3" s="1"/>
  <c r="Y45" i="3"/>
  <c r="Z53" i="3"/>
  <c r="Z47" i="3"/>
  <c r="Z62" i="3" s="1"/>
  <c r="AE42" i="3"/>
  <c r="AF42" i="3" s="1"/>
  <c r="Z43" i="3"/>
  <c r="Y44" i="3"/>
  <c r="Y62" i="3"/>
  <c r="U69" i="3"/>
  <c r="X67" i="3"/>
  <c r="X59" i="3"/>
  <c r="W55" i="3"/>
  <c r="W56" i="3" s="1"/>
  <c r="AL49" i="3"/>
  <c r="AM41" i="3"/>
  <c r="X64" i="3" l="1"/>
  <c r="X68" i="3" s="1"/>
  <c r="AG42" i="3"/>
  <c r="Y67" i="3"/>
  <c r="Y59" i="3"/>
  <c r="AD60" i="3"/>
  <c r="AE52" i="3"/>
  <c r="AA43" i="3"/>
  <c r="Z44" i="3"/>
  <c r="Z45" i="3" s="1"/>
  <c r="Y46" i="3"/>
  <c r="Z54" i="3"/>
  <c r="Z55" i="3" s="1"/>
  <c r="Z56" i="3" s="1"/>
  <c r="Y61" i="3"/>
  <c r="AA53" i="3"/>
  <c r="AA47" i="3"/>
  <c r="W59" i="3"/>
  <c r="W64" i="3" s="1"/>
  <c r="W68" i="3" s="1"/>
  <c r="W67" i="3"/>
  <c r="V66" i="3"/>
  <c r="V69" i="3" s="1"/>
  <c r="V71" i="3"/>
  <c r="AM49" i="3"/>
  <c r="AN41" i="3"/>
  <c r="AH42" i="3" l="1"/>
  <c r="Z67" i="3"/>
  <c r="Z59" i="3"/>
  <c r="AA54" i="3"/>
  <c r="AA55" i="3" s="1"/>
  <c r="AA56" i="3" s="1"/>
  <c r="Z61" i="3"/>
  <c r="AB53" i="3"/>
  <c r="AB47" i="3"/>
  <c r="AB43" i="3"/>
  <c r="AA44" i="3"/>
  <c r="AA45" i="3" s="1"/>
  <c r="AE60" i="3"/>
  <c r="AF52" i="3"/>
  <c r="AG52" i="3" s="1"/>
  <c r="Y64" i="3"/>
  <c r="Y68" i="3" s="1"/>
  <c r="Z46" i="3"/>
  <c r="AA62" i="3"/>
  <c r="W66" i="3"/>
  <c r="W69" i="3" s="1"/>
  <c r="W71" i="3"/>
  <c r="AN49" i="3"/>
  <c r="AO41" i="3"/>
  <c r="AI42" i="3" l="1"/>
  <c r="AG60" i="3"/>
  <c r="AH52" i="3"/>
  <c r="AB54" i="3"/>
  <c r="AB55" i="3" s="1"/>
  <c r="AA61" i="3"/>
  <c r="AC43" i="3"/>
  <c r="AB44" i="3"/>
  <c r="AB45" i="3" s="1"/>
  <c r="AA46" i="3"/>
  <c r="AC53" i="3"/>
  <c r="AC47" i="3"/>
  <c r="AF60" i="3"/>
  <c r="AA67" i="3"/>
  <c r="AA59" i="3"/>
  <c r="Z64" i="3"/>
  <c r="Z68" i="3" s="1"/>
  <c r="X66" i="3"/>
  <c r="X69" i="3" s="1"/>
  <c r="X71" i="3"/>
  <c r="AB62" i="3"/>
  <c r="AO49" i="3"/>
  <c r="AP41" i="3"/>
  <c r="AJ42" i="3" l="1"/>
  <c r="AA64" i="3"/>
  <c r="AA68" i="3" s="1"/>
  <c r="AH60" i="3"/>
  <c r="AI52" i="3"/>
  <c r="AB56" i="3"/>
  <c r="AB67" i="3" s="1"/>
  <c r="AD53" i="3"/>
  <c r="AD47" i="3"/>
  <c r="AD62" i="3" s="1"/>
  <c r="AC54" i="3"/>
  <c r="AC55" i="3" s="1"/>
  <c r="AC56" i="3" s="1"/>
  <c r="AB46" i="3"/>
  <c r="Y71" i="3"/>
  <c r="Y66" i="3"/>
  <c r="Y69" i="3" s="1"/>
  <c r="AD43" i="3"/>
  <c r="AC44" i="3"/>
  <c r="AC62" i="3"/>
  <c r="AB61" i="3"/>
  <c r="AP49" i="3"/>
  <c r="AQ41" i="3"/>
  <c r="AB59" i="3" l="1"/>
  <c r="AB64" i="3" s="1"/>
  <c r="AB68" i="3" s="1"/>
  <c r="AI60" i="3"/>
  <c r="AJ52" i="3"/>
  <c r="AK42" i="3"/>
  <c r="AC59" i="3"/>
  <c r="AC67" i="3"/>
  <c r="AE43" i="3"/>
  <c r="AD44" i="3"/>
  <c r="AD45" i="3" s="1"/>
  <c r="AE53" i="3"/>
  <c r="AE47" i="3"/>
  <c r="Z71" i="3"/>
  <c r="Z66" i="3"/>
  <c r="Z69" i="3" s="1"/>
  <c r="AC45" i="3"/>
  <c r="AC46" i="3" s="1"/>
  <c r="AQ49" i="3"/>
  <c r="AR41" i="3"/>
  <c r="AL42" i="3" l="1"/>
  <c r="AD46" i="3"/>
  <c r="AE44" i="3"/>
  <c r="AF43" i="3"/>
  <c r="AJ60" i="3"/>
  <c r="AK52" i="3"/>
  <c r="AE45" i="3"/>
  <c r="AE61" i="3" s="1"/>
  <c r="AF47" i="3"/>
  <c r="AF53" i="3"/>
  <c r="AA71" i="3"/>
  <c r="AA66" i="3"/>
  <c r="AA69" i="3" s="1"/>
  <c r="AE62" i="3"/>
  <c r="AE54" i="3"/>
  <c r="AE55" i="3" s="1"/>
  <c r="AE56" i="3" s="1"/>
  <c r="AD54" i="3"/>
  <c r="AD61" i="3"/>
  <c r="AC61" i="3"/>
  <c r="AC64" i="3" s="1"/>
  <c r="AC68" i="3" s="1"/>
  <c r="AR49" i="3"/>
  <c r="AS41" i="3"/>
  <c r="AE46" i="3" l="1"/>
  <c r="AG47" i="3"/>
  <c r="AG53" i="3"/>
  <c r="AK60" i="3"/>
  <c r="AL52" i="3"/>
  <c r="AG43" i="3"/>
  <c r="AF44" i="3"/>
  <c r="AF45" i="3" s="1"/>
  <c r="AM42" i="3"/>
  <c r="AE67" i="3"/>
  <c r="AE59" i="3"/>
  <c r="AE64" i="3" s="1"/>
  <c r="AE68" i="3" s="1"/>
  <c r="AB71" i="3"/>
  <c r="AB66" i="3"/>
  <c r="AB69" i="3" s="1"/>
  <c r="AF62" i="3"/>
  <c r="AD55" i="3"/>
  <c r="AD56" i="3" s="1"/>
  <c r="AF54" i="3"/>
  <c r="AS49" i="3"/>
  <c r="AT41" i="3"/>
  <c r="AF46" i="3" l="1"/>
  <c r="AG54" i="3"/>
  <c r="AG55" i="3" s="1"/>
  <c r="AG56" i="3" s="1"/>
  <c r="AF61" i="3"/>
  <c r="AH53" i="3"/>
  <c r="AH47" i="3"/>
  <c r="AH62" i="3" s="1"/>
  <c r="AN42" i="3"/>
  <c r="AO42" i="3" s="1"/>
  <c r="AP42" i="3" s="1"/>
  <c r="AQ42" i="3" s="1"/>
  <c r="AR42" i="3" s="1"/>
  <c r="AS42" i="3" s="1"/>
  <c r="AT42" i="3" s="1"/>
  <c r="AL60" i="3"/>
  <c r="AM52" i="3"/>
  <c r="AF55" i="3"/>
  <c r="AF56" i="3" s="1"/>
  <c r="AG62" i="3"/>
  <c r="AH43" i="3"/>
  <c r="AG44" i="3"/>
  <c r="AD59" i="3"/>
  <c r="AD64" i="3" s="1"/>
  <c r="AD68" i="3" s="1"/>
  <c r="AD67" i="3"/>
  <c r="AC71" i="3"/>
  <c r="AC66" i="3"/>
  <c r="AC69" i="3" s="1"/>
  <c r="AT49" i="3"/>
  <c r="AU41" i="3"/>
  <c r="AF67" i="3" l="1"/>
  <c r="AF59" i="3"/>
  <c r="AF64" i="3" s="1"/>
  <c r="AF68" i="3" s="1"/>
  <c r="AG67" i="3"/>
  <c r="AG59" i="3"/>
  <c r="AI43" i="3"/>
  <c r="AH44" i="3"/>
  <c r="AH45" i="3" s="1"/>
  <c r="AG45" i="3"/>
  <c r="AI53" i="3"/>
  <c r="AI47" i="3"/>
  <c r="AM60" i="3"/>
  <c r="AN52" i="3"/>
  <c r="AD71" i="3"/>
  <c r="AD66" i="3"/>
  <c r="AD69" i="3" s="1"/>
  <c r="AU49" i="3"/>
  <c r="AV41" i="3"/>
  <c r="AU42" i="3"/>
  <c r="AJ53" i="3" l="1"/>
  <c r="AJ47" i="3"/>
  <c r="AJ62" i="3" s="1"/>
  <c r="AH61" i="3"/>
  <c r="AH54" i="3"/>
  <c r="AG61" i="3"/>
  <c r="AG64" i="3" s="1"/>
  <c r="AG68" i="3" s="1"/>
  <c r="AI54" i="3"/>
  <c r="AN60" i="3"/>
  <c r="AO52" i="3"/>
  <c r="AP52" i="3" s="1"/>
  <c r="AQ52" i="3" s="1"/>
  <c r="AR52" i="3" s="1"/>
  <c r="AS52" i="3" s="1"/>
  <c r="AT52" i="3" s="1"/>
  <c r="AU52" i="3" s="1"/>
  <c r="AV52" i="3" s="1"/>
  <c r="AI62" i="3"/>
  <c r="AG46" i="3"/>
  <c r="AH46" i="3"/>
  <c r="AJ43" i="3"/>
  <c r="AI44" i="3"/>
  <c r="AE71" i="3"/>
  <c r="AE66" i="3"/>
  <c r="AE69" i="3" s="1"/>
  <c r="AV49" i="3"/>
  <c r="AW41" i="3"/>
  <c r="AV42" i="3"/>
  <c r="AV60" i="3" l="1"/>
  <c r="AU60" i="3"/>
  <c r="AT60" i="3"/>
  <c r="AS60" i="3"/>
  <c r="AR60" i="3"/>
  <c r="AQ60" i="3"/>
  <c r="AP60" i="3"/>
  <c r="AK43" i="3"/>
  <c r="AJ44" i="3"/>
  <c r="AJ45" i="3" s="1"/>
  <c r="AH55" i="3"/>
  <c r="AH56" i="3" s="1"/>
  <c r="AI55" i="3"/>
  <c r="AI56" i="3" s="1"/>
  <c r="AF66" i="3"/>
  <c r="AF69" i="3" s="1"/>
  <c r="AF71" i="3"/>
  <c r="AK53" i="3"/>
  <c r="AK47" i="3"/>
  <c r="AK62" i="3" s="1"/>
  <c r="AO60" i="3"/>
  <c r="AI45" i="3"/>
  <c r="AW49" i="3"/>
  <c r="AW52" i="3"/>
  <c r="AW60" i="3" s="1"/>
  <c r="AX41" i="3"/>
  <c r="AW42" i="3"/>
  <c r="AI67" i="3" l="1"/>
  <c r="AI59" i="3"/>
  <c r="AG66" i="3"/>
  <c r="AG69" i="3" s="1"/>
  <c r="AG71" i="3"/>
  <c r="AJ54" i="3"/>
  <c r="AJ61" i="3"/>
  <c r="AI61" i="3"/>
  <c r="AH59" i="3"/>
  <c r="AH64" i="3" s="1"/>
  <c r="AH68" i="3" s="1"/>
  <c r="AH67" i="3"/>
  <c r="AJ46" i="3"/>
  <c r="AL43" i="3"/>
  <c r="AK44" i="3"/>
  <c r="AK45" i="3" s="1"/>
  <c r="AI46" i="3"/>
  <c r="AK54" i="3"/>
  <c r="AK55" i="3" s="1"/>
  <c r="AL47" i="3"/>
  <c r="AL62" i="3" s="1"/>
  <c r="AL53" i="3"/>
  <c r="AX49" i="3"/>
  <c r="AY41" i="3"/>
  <c r="AX42" i="3"/>
  <c r="AX52" i="3"/>
  <c r="AX60" i="3" s="1"/>
  <c r="AK56" i="3" l="1"/>
  <c r="AM43" i="3"/>
  <c r="AL44" i="3"/>
  <c r="AL54" i="3"/>
  <c r="AL55" i="3" s="1"/>
  <c r="AK61" i="3"/>
  <c r="AJ55" i="3"/>
  <c r="AJ56" i="3" s="1"/>
  <c r="AI64" i="3"/>
  <c r="AI68" i="3" s="1"/>
  <c r="AL45" i="3"/>
  <c r="AM47" i="3"/>
  <c r="AM62" i="3" s="1"/>
  <c r="AM53" i="3"/>
  <c r="AH71" i="3"/>
  <c r="AH66" i="3"/>
  <c r="AH69" i="3" s="1"/>
  <c r="AK46" i="3"/>
  <c r="AY49" i="3"/>
  <c r="AY42" i="3"/>
  <c r="AY52" i="3"/>
  <c r="AY60" i="3" s="1"/>
  <c r="AZ41" i="3"/>
  <c r="AJ67" i="3" l="1"/>
  <c r="AJ59" i="3"/>
  <c r="AJ64" i="3" s="1"/>
  <c r="AJ68" i="3" s="1"/>
  <c r="AM54" i="3"/>
  <c r="AL61" i="3"/>
  <c r="AL46" i="3"/>
  <c r="AN43" i="3"/>
  <c r="AM44" i="3"/>
  <c r="AK67" i="3"/>
  <c r="AK59" i="3"/>
  <c r="AK64" i="3" s="1"/>
  <c r="AK68" i="3" s="1"/>
  <c r="AL56" i="3"/>
  <c r="AI66" i="3"/>
  <c r="AI69" i="3" s="1"/>
  <c r="AI71" i="3"/>
  <c r="AN53" i="3"/>
  <c r="AN47" i="3"/>
  <c r="AZ49" i="3"/>
  <c r="BA41" i="3"/>
  <c r="AZ42" i="3"/>
  <c r="AZ52" i="3"/>
  <c r="AZ60" i="3" l="1"/>
  <c r="AN44" i="3"/>
  <c r="AN45" i="3" s="1"/>
  <c r="AO43" i="3"/>
  <c r="AM55" i="3"/>
  <c r="AM56" i="3" s="1"/>
  <c r="AL59" i="3"/>
  <c r="AL64" i="3" s="1"/>
  <c r="AL68" i="3" s="1"/>
  <c r="AL67" i="3"/>
  <c r="AM46" i="3"/>
  <c r="AJ66" i="3"/>
  <c r="AJ69" i="3" s="1"/>
  <c r="AJ71" i="3"/>
  <c r="AO47" i="3"/>
  <c r="AO53" i="3"/>
  <c r="AN62" i="3"/>
  <c r="AM45" i="3"/>
  <c r="BA49" i="3"/>
  <c r="BA52" i="3"/>
  <c r="BA42" i="3"/>
  <c r="BB41" i="3"/>
  <c r="BA60" i="3" l="1"/>
  <c r="AO44" i="3"/>
  <c r="AO45" i="3" s="1"/>
  <c r="AO61" i="3" s="1"/>
  <c r="AP43" i="3"/>
  <c r="AM67" i="3"/>
  <c r="AM59" i="3"/>
  <c r="AP53" i="3"/>
  <c r="AP47" i="3"/>
  <c r="AO54" i="3"/>
  <c r="AK66" i="3"/>
  <c r="AK69" i="3" s="1"/>
  <c r="AK71" i="3"/>
  <c r="AN46" i="3"/>
  <c r="AN54" i="3"/>
  <c r="AN61" i="3"/>
  <c r="AM61" i="3"/>
  <c r="AO62" i="3"/>
  <c r="BB49" i="3"/>
  <c r="BB42" i="3"/>
  <c r="BB52" i="3"/>
  <c r="BC41" i="3"/>
  <c r="AM64" i="3" l="1"/>
  <c r="AM68" i="3" s="1"/>
  <c r="BB60" i="3"/>
  <c r="AP44" i="3"/>
  <c r="AQ43" i="3"/>
  <c r="AP45" i="3"/>
  <c r="AP61" i="3" s="1"/>
  <c r="AQ47" i="3"/>
  <c r="AQ53" i="3"/>
  <c r="AO55" i="3"/>
  <c r="AO56" i="3" s="1"/>
  <c r="AO46" i="3"/>
  <c r="AP54" i="3"/>
  <c r="AP55" i="3" s="1"/>
  <c r="AP62" i="3"/>
  <c r="AL71" i="3"/>
  <c r="AL66" i="3"/>
  <c r="AL69" i="3" s="1"/>
  <c r="AN55" i="3"/>
  <c r="AN56" i="3" s="1"/>
  <c r="BC49" i="3"/>
  <c r="BC52" i="3"/>
  <c r="BD41" i="3"/>
  <c r="BC42" i="3"/>
  <c r="BC60" i="3" l="1"/>
  <c r="AP56" i="3"/>
  <c r="AP67" i="3" s="1"/>
  <c r="AQ44" i="3"/>
  <c r="AQ45" i="3" s="1"/>
  <c r="AQ61" i="3" s="1"/>
  <c r="AR43" i="3"/>
  <c r="AR53" i="3"/>
  <c r="AR47" i="3"/>
  <c r="AQ62" i="3"/>
  <c r="AO59" i="3"/>
  <c r="AO64" i="3" s="1"/>
  <c r="AO68" i="3" s="1"/>
  <c r="AO67" i="3"/>
  <c r="AP46" i="3"/>
  <c r="AQ54" i="3"/>
  <c r="AM66" i="3"/>
  <c r="AM69" i="3" s="1"/>
  <c r="AM71" i="3"/>
  <c r="AN67" i="3"/>
  <c r="AN59" i="3"/>
  <c r="AN64" i="3" s="1"/>
  <c r="AN68" i="3" s="1"/>
  <c r="BD49" i="3"/>
  <c r="BD71" i="3"/>
  <c r="BD42" i="3"/>
  <c r="BD52" i="3"/>
  <c r="BD60" i="3" s="1"/>
  <c r="BD43" i="3"/>
  <c r="BD44" i="3" s="1"/>
  <c r="AP59" i="3" l="1"/>
  <c r="AP64" i="3" s="1"/>
  <c r="AP68" i="3" s="1"/>
  <c r="AR44" i="3"/>
  <c r="AR45" i="3" s="1"/>
  <c r="AR61" i="3" s="1"/>
  <c r="AS43" i="3"/>
  <c r="AS53" i="3"/>
  <c r="AS47" i="3"/>
  <c r="AR62" i="3"/>
  <c r="AQ46" i="3"/>
  <c r="AR54" i="3"/>
  <c r="AQ55" i="3"/>
  <c r="AQ56" i="3" s="1"/>
  <c r="AN71" i="3"/>
  <c r="AN66" i="3"/>
  <c r="AN69" i="3" s="1"/>
  <c r="AS44" i="3" l="1"/>
  <c r="AS45" i="3" s="1"/>
  <c r="AS61" i="3" s="1"/>
  <c r="AT43" i="3"/>
  <c r="AT47" i="3"/>
  <c r="AT62" i="3" s="1"/>
  <c r="AT53" i="3"/>
  <c r="AS62" i="3"/>
  <c r="AR46" i="3"/>
  <c r="AS54" i="3"/>
  <c r="AR55" i="3"/>
  <c r="AR56" i="3" s="1"/>
  <c r="AQ67" i="3"/>
  <c r="AQ59" i="3"/>
  <c r="AQ64" i="3" s="1"/>
  <c r="AO66" i="3"/>
  <c r="AO71" i="3"/>
  <c r="AT44" i="3" l="1"/>
  <c r="AT45" i="3" s="1"/>
  <c r="AT61" i="3" s="1"/>
  <c r="AU43" i="3"/>
  <c r="AU47" i="3"/>
  <c r="AU53" i="3"/>
  <c r="AS46" i="3"/>
  <c r="AT54" i="3"/>
  <c r="AT55" i="3" s="1"/>
  <c r="AS55" i="3"/>
  <c r="AS56" i="3" s="1"/>
  <c r="AR59" i="3"/>
  <c r="AR64" i="3" s="1"/>
  <c r="AR68" i="3" s="1"/>
  <c r="AR67" i="3"/>
  <c r="AQ68" i="3"/>
  <c r="AO69" i="3"/>
  <c r="AP71" i="3" s="1"/>
  <c r="AU44" i="3" l="1"/>
  <c r="AU45" i="3" s="1"/>
  <c r="AU61" i="3" s="1"/>
  <c r="AV43" i="3"/>
  <c r="AV53" i="3"/>
  <c r="AV47" i="3"/>
  <c r="AU62" i="3"/>
  <c r="AT46" i="3"/>
  <c r="AU54" i="3"/>
  <c r="AT56" i="3"/>
  <c r="AS67" i="3"/>
  <c r="AS59" i="3"/>
  <c r="AS64" i="3" s="1"/>
  <c r="AP66" i="3"/>
  <c r="AV44" i="3" l="1"/>
  <c r="AV45" i="3" s="1"/>
  <c r="AV61" i="3" s="1"/>
  <c r="AW43" i="3"/>
  <c r="AW47" i="3"/>
  <c r="AW53" i="3"/>
  <c r="AV62" i="3"/>
  <c r="AU46" i="3"/>
  <c r="AV54" i="3"/>
  <c r="AV55" i="3" s="1"/>
  <c r="AU55" i="3"/>
  <c r="AU56" i="3" s="1"/>
  <c r="AT59" i="3"/>
  <c r="AT64" i="3" s="1"/>
  <c r="AT68" i="3" s="1"/>
  <c r="AT67" i="3"/>
  <c r="AS68" i="3"/>
  <c r="AP69" i="3"/>
  <c r="AQ71" i="3" s="1"/>
  <c r="AW44" i="3" l="1"/>
  <c r="AX43" i="3"/>
  <c r="AW45" i="3"/>
  <c r="AX53" i="3"/>
  <c r="AX47" i="3"/>
  <c r="AW62" i="3"/>
  <c r="AV46" i="3"/>
  <c r="AW54" i="3"/>
  <c r="AW55" i="3" s="1"/>
  <c r="AW61" i="3"/>
  <c r="AV56" i="3"/>
  <c r="AU67" i="3"/>
  <c r="AU59" i="3"/>
  <c r="AU64" i="3" s="1"/>
  <c r="AQ66" i="3"/>
  <c r="AX44" i="3" l="1"/>
  <c r="AX45" i="3" s="1"/>
  <c r="AX61" i="3" s="1"/>
  <c r="AY43" i="3"/>
  <c r="AY53" i="3"/>
  <c r="AY47" i="3"/>
  <c r="AX62" i="3"/>
  <c r="AW46" i="3"/>
  <c r="AX54" i="3"/>
  <c r="AX55" i="3" s="1"/>
  <c r="AW56" i="3"/>
  <c r="AV67" i="3"/>
  <c r="AV59" i="3"/>
  <c r="AV64" i="3" s="1"/>
  <c r="AV68" i="3" s="1"/>
  <c r="AU68" i="3"/>
  <c r="AQ69" i="3"/>
  <c r="AR71" i="3" s="1"/>
  <c r="AY44" i="3" l="1"/>
  <c r="AY45" i="3" s="1"/>
  <c r="AY61" i="3" s="1"/>
  <c r="AZ43" i="3"/>
  <c r="AZ53" i="3"/>
  <c r="AZ47" i="3"/>
  <c r="AY62" i="3"/>
  <c r="AX46" i="3"/>
  <c r="AY54" i="3"/>
  <c r="AY55" i="3" s="1"/>
  <c r="AX56" i="3"/>
  <c r="AW67" i="3"/>
  <c r="AW59" i="3"/>
  <c r="AW64" i="3" s="1"/>
  <c r="AR66" i="3"/>
  <c r="AZ44" i="3" l="1"/>
  <c r="AZ45" i="3" s="1"/>
  <c r="AZ61" i="3" s="1"/>
  <c r="BA43" i="3"/>
  <c r="BA47" i="3"/>
  <c r="BA62" i="3" s="1"/>
  <c r="BA53" i="3"/>
  <c r="AZ62" i="3"/>
  <c r="AY46" i="3"/>
  <c r="AZ54" i="3"/>
  <c r="AZ55" i="3" s="1"/>
  <c r="AY56" i="3"/>
  <c r="AX67" i="3"/>
  <c r="AX59" i="3"/>
  <c r="AX64" i="3" s="1"/>
  <c r="AX68" i="3" s="1"/>
  <c r="AW68" i="3"/>
  <c r="AR69" i="3"/>
  <c r="AS71" i="3" s="1"/>
  <c r="BA44" i="3" l="1"/>
  <c r="BB43" i="3"/>
  <c r="BA45" i="3"/>
  <c r="BB53" i="3"/>
  <c r="BB47" i="3"/>
  <c r="AZ46" i="3"/>
  <c r="BA54" i="3"/>
  <c r="BA55" i="3" s="1"/>
  <c r="BA61" i="3"/>
  <c r="AZ56" i="3"/>
  <c r="AY67" i="3"/>
  <c r="AY59" i="3"/>
  <c r="AY64" i="3" s="1"/>
  <c r="AS66" i="3"/>
  <c r="BB44" i="3" l="1"/>
  <c r="BC43" i="3"/>
  <c r="BC44" i="3" s="1"/>
  <c r="BB45" i="3"/>
  <c r="BC53" i="3"/>
  <c r="BC47" i="3"/>
  <c r="BB62" i="3"/>
  <c r="BA46" i="3"/>
  <c r="BB61" i="3"/>
  <c r="BB54" i="3"/>
  <c r="BA56" i="3"/>
  <c r="AZ59" i="3"/>
  <c r="AZ64" i="3" s="1"/>
  <c r="AZ68" i="3" s="1"/>
  <c r="AZ67" i="3"/>
  <c r="AY68" i="3"/>
  <c r="AS69" i="3"/>
  <c r="AT71" i="3" s="1"/>
  <c r="BC45" i="3" l="1"/>
  <c r="BD47" i="3"/>
  <c r="BD45" i="3" s="1"/>
  <c r="BD46" i="3" s="1"/>
  <c r="BD53" i="3"/>
  <c r="BC62" i="3"/>
  <c r="BB46" i="3"/>
  <c r="BC61" i="3"/>
  <c r="BC54" i="3"/>
  <c r="BB55" i="3"/>
  <c r="BB56" i="3" s="1"/>
  <c r="BA59" i="3"/>
  <c r="BA64" i="3" s="1"/>
  <c r="BA67" i="3"/>
  <c r="AT66" i="3"/>
  <c r="BD62" i="3" l="1"/>
  <c r="BC46" i="3"/>
  <c r="BD61" i="3"/>
  <c r="BD54" i="3"/>
  <c r="BC55" i="3"/>
  <c r="BC56" i="3" s="1"/>
  <c r="BB67" i="3"/>
  <c r="BB59" i="3"/>
  <c r="BB64" i="3" s="1"/>
  <c r="BB68" i="3" s="1"/>
  <c r="BA68" i="3"/>
  <c r="AT69" i="3"/>
  <c r="AU71" i="3" s="1"/>
  <c r="BD55" i="3" l="1"/>
  <c r="BD56" i="3" s="1"/>
  <c r="BC59" i="3"/>
  <c r="BC64" i="3" s="1"/>
  <c r="BC67" i="3"/>
  <c r="AU66" i="3"/>
  <c r="BD59" i="3" l="1"/>
  <c r="BD64" i="3" s="1"/>
  <c r="BD68" i="3" s="1"/>
  <c r="BD67" i="3"/>
  <c r="BC68" i="3"/>
  <c r="H29" i="3"/>
  <c r="AU69" i="3"/>
  <c r="AV71" i="3" s="1"/>
  <c r="H31" i="3" l="1"/>
  <c r="AV66" i="3"/>
  <c r="AV69" i="3" l="1"/>
  <c r="AW71" i="3" s="1"/>
  <c r="AW66" i="3" l="1"/>
  <c r="AW69" i="3" l="1"/>
  <c r="AX71" i="3" s="1"/>
  <c r="AX66" i="3" l="1"/>
  <c r="AX69" i="3" l="1"/>
  <c r="AY71" i="3" s="1"/>
  <c r="AY66" i="3" l="1"/>
  <c r="AY69" i="3" l="1"/>
  <c r="AZ71" i="3" s="1"/>
  <c r="AZ66" i="3" l="1"/>
  <c r="AZ69" i="3" l="1"/>
  <c r="BA71" i="3" s="1"/>
  <c r="BA66" i="3" l="1"/>
  <c r="BA69" i="3" l="1"/>
  <c r="BB71" i="3" s="1"/>
  <c r="BB66" i="3" l="1"/>
  <c r="BB69" i="3" l="1"/>
  <c r="BC71" i="3" s="1"/>
  <c r="BC66" i="3" l="1"/>
  <c r="BC69" i="3" l="1"/>
  <c r="BD66" i="3" l="1"/>
  <c r="BD69" i="3" l="1"/>
  <c r="H30" i="3"/>
  <c r="H19" i="3"/>
  <c r="J19" i="3" s="1"/>
  <c r="K19" i="3" s="1"/>
  <c r="K20" i="3" l="1"/>
  <c r="K18" i="3"/>
</calcChain>
</file>

<file path=xl/sharedStrings.xml><?xml version="1.0" encoding="utf-8"?>
<sst xmlns="http://schemas.openxmlformats.org/spreadsheetml/2006/main" count="169" uniqueCount="135">
  <si>
    <t>Depreciation</t>
  </si>
  <si>
    <t>Asset Value</t>
  </si>
  <si>
    <t>Interest Expense</t>
  </si>
  <si>
    <t>Income Tax</t>
  </si>
  <si>
    <t>Net Asset</t>
  </si>
  <si>
    <t>Assets</t>
  </si>
  <si>
    <t>Net Income</t>
  </si>
  <si>
    <t>Add Back: Depreciation</t>
  </si>
  <si>
    <t>Accum Depreciation</t>
  </si>
  <si>
    <t>Beginning Equity</t>
  </si>
  <si>
    <t>Ending Equity</t>
  </si>
  <si>
    <t>Debt cost</t>
  </si>
  <si>
    <t>WACC</t>
  </si>
  <si>
    <t>EBITDA Multiple</t>
  </si>
  <si>
    <t>Equity Issue/(Dividend)</t>
  </si>
  <si>
    <t>[G]</t>
  </si>
  <si>
    <t>Debt/Capital structure</t>
  </si>
  <si>
    <t>Use</t>
  </si>
  <si>
    <t>Cash</t>
  </si>
  <si>
    <t>Cash Return</t>
  </si>
  <si>
    <t>Cash Flow</t>
  </si>
  <si>
    <t>Equity (Issue)/Dividend</t>
  </si>
  <si>
    <t>Asset Purchase</t>
  </si>
  <si>
    <t>Debt Issue/(Repurchase)</t>
  </si>
  <si>
    <t>Try   ˃</t>
  </si>
  <si>
    <t>Iterative Polynomial</t>
  </si>
  <si>
    <t xml:space="preserve">  </t>
  </si>
  <si>
    <t>teamfpi@fullpictureinvestment.com</t>
  </si>
  <si>
    <t>Welcome to Peer Inside Any Multiple</t>
  </si>
  <si>
    <t>TeamFPI</t>
  </si>
  <si>
    <t>Limited Warranty. Full Picture Investment LLC warrants software will function substantially as described in Full Picture Investment LLC documentation. The limited warranty lasts for 90 days after the user downloads the software. This limited warranty does not cover problems that you cause, that arise when you fail to follow instructions, or are caused by events beyond the reasonable control of Full Picture Investment LLC. Transferring the software will not extend the 90 day expiration. Full Picture Investment LLC excludes all implied warranties and conditions, including those of merchantability or fitness for a purpose. Full Picture Investment LLC gives no other express warranties, guarantees or conditions. If Full Picture Investment LLC breaches its limited warranty, Full Picture Investment LLC will, at its election, either repair or replace the software or accept return of the software. These are your only remedies for breach of warranty.</t>
  </si>
  <si>
    <t>Step II. Build pretax WACC</t>
  </si>
  <si>
    <t>Equity Capital Structure</t>
  </si>
  <si>
    <r>
      <t>CORROBORATING ANALYTICS</t>
    </r>
    <r>
      <rPr>
        <i/>
        <sz val="12"/>
        <color rgb="FF000000"/>
        <rFont val="Calibri"/>
        <family val="2"/>
        <scheme val="minor"/>
      </rPr>
      <t>:</t>
    </r>
  </si>
  <si>
    <r>
      <t>Equity Return</t>
    </r>
    <r>
      <rPr>
        <sz val="9"/>
        <color theme="1"/>
        <rFont val="Calibri"/>
        <family val="2"/>
        <scheme val="minor"/>
      </rPr>
      <t xml:space="preserve"> </t>
    </r>
    <r>
      <rPr>
        <sz val="10"/>
        <color theme="1"/>
        <rFont val="Calibri"/>
        <family val="2"/>
        <scheme val="minor"/>
      </rPr>
      <t>(accrual time value ROE)</t>
    </r>
  </si>
  <si>
    <r>
      <t xml:space="preserve">Equity Return </t>
    </r>
    <r>
      <rPr>
        <sz val="10"/>
        <color theme="1"/>
        <rFont val="Calibri"/>
        <family val="2"/>
        <scheme val="minor"/>
      </rPr>
      <t>(discounted cash flow IRR)</t>
    </r>
  </si>
  <si>
    <t>Differ</t>
  </si>
  <si>
    <r>
      <t>Equity</t>
    </r>
    <r>
      <rPr>
        <sz val="8"/>
        <color theme="1"/>
        <rFont val="Calibri"/>
        <family val="2"/>
        <scheme val="minor"/>
      </rPr>
      <t xml:space="preserve"> </t>
    </r>
    <r>
      <rPr>
        <sz val="11"/>
        <color theme="1"/>
        <rFont val="Calibri"/>
        <family val="2"/>
        <scheme val="minor"/>
      </rPr>
      <t>Capital Structure</t>
    </r>
  </si>
  <si>
    <t>FOUR PRIMARY FINANCIAL STATEMENTS:</t>
  </si>
  <si>
    <r>
      <t xml:space="preserve">EBITDA Growth </t>
    </r>
    <r>
      <rPr>
        <sz val="9"/>
        <color theme="1"/>
        <rFont val="Calibri"/>
        <family val="2"/>
        <scheme val="minor"/>
      </rPr>
      <t>(beyond period 1)</t>
    </r>
  </si>
  <si>
    <r>
      <t>Equity</t>
    </r>
    <r>
      <rPr>
        <sz val="9"/>
        <color theme="1"/>
        <rFont val="Calibri"/>
        <family val="2"/>
        <scheme val="minor"/>
      </rPr>
      <t>&amp;</t>
    </r>
    <r>
      <rPr>
        <sz val="11"/>
        <color theme="1"/>
        <rFont val="Calibri"/>
        <family val="2"/>
        <scheme val="minor"/>
      </rPr>
      <t>Debt</t>
    </r>
  </si>
  <si>
    <t>Step III. Solve WACC's Equity Return</t>
  </si>
  <si>
    <t>Equity Ending Balance</t>
  </si>
  <si>
    <t>Four Primary Financial Statements</t>
  </si>
  <si>
    <t>EBITDA</t>
  </si>
  <si>
    <t>Income Tax rate</t>
  </si>
  <si>
    <t>Corroborating Analytics</t>
  </si>
  <si>
    <t>Treble Equity Return Standard</t>
  </si>
  <si>
    <t>DEFINITIONS:</t>
  </si>
  <si>
    <t>A series of calculations to verify an investment’s financial statement portrayal is representative of the investment’s valuation and assumptions.</t>
  </si>
  <si>
    <t>Equity Statement</t>
  </si>
  <si>
    <t>The fourth of four primary financial statements. The dedicated validating purpose of the statement is to indicate debit entries equal credit entries.</t>
  </si>
  <si>
    <t>ROE, time value accrual</t>
  </si>
  <si>
    <r>
      <t xml:space="preserve">Q. What is in Line </t>
    </r>
    <r>
      <rPr>
        <sz val="16"/>
        <color theme="1"/>
        <rFont val="Calibri"/>
        <family val="2"/>
        <scheme val="minor"/>
      </rPr>
      <t>[</t>
    </r>
    <r>
      <rPr>
        <b/>
        <sz val="16"/>
        <color theme="1"/>
        <rFont val="Calibri"/>
        <family val="2"/>
        <scheme val="minor"/>
      </rPr>
      <t>1</t>
    </r>
    <r>
      <rPr>
        <sz val="16"/>
        <color theme="1"/>
        <rFont val="Calibri"/>
        <family val="2"/>
        <scheme val="minor"/>
      </rPr>
      <t>]</t>
    </r>
    <r>
      <rPr>
        <b/>
        <sz val="16"/>
        <color theme="1"/>
        <rFont val="Calibri"/>
        <family val="2"/>
        <scheme val="minor"/>
      </rPr>
      <t>'s EBITDA Multiple?</t>
    </r>
  </si>
  <si>
    <t>Return 'On &amp; Of'</t>
  </si>
  <si>
    <r>
      <t xml:space="preserve">Equity Present Value </t>
    </r>
    <r>
      <rPr>
        <sz val="10"/>
        <color theme="1"/>
        <rFont val="Calibri"/>
        <family val="2"/>
        <scheme val="minor"/>
      </rPr>
      <t>(disc cash flow PV)</t>
    </r>
  </si>
  <si>
    <r>
      <t>Operating Performance</t>
    </r>
    <r>
      <rPr>
        <sz val="10"/>
        <color theme="1"/>
        <rFont val="Calibri"/>
        <family val="2"/>
        <scheme val="minor"/>
      </rPr>
      <t xml:space="preserve"> </t>
    </r>
    <r>
      <rPr>
        <i/>
        <sz val="10"/>
        <color theme="1"/>
        <rFont val="Calibri"/>
        <family val="2"/>
        <scheme val="minor"/>
      </rPr>
      <t>(proxy)</t>
    </r>
  </si>
  <si>
    <t>If you would like to take Peer Inside to the next level, such as varying assumptions from period to period or comparing competing investment opportunities, reach out to set up a discussion with a FPI team member.</t>
  </si>
  <si>
    <t>Start experiencing the success you will find with this next-generation financial tool. Send questions, comments and suggestions to:</t>
  </si>
  <si>
    <r>
      <t>DCF Discounted Cash Flow</t>
    </r>
    <r>
      <rPr>
        <i/>
        <sz val="12"/>
        <color theme="1"/>
        <rFont val="Calibri"/>
        <family val="2"/>
      </rPr>
      <t xml:space="preserve"> </t>
    </r>
    <r>
      <rPr>
        <i/>
        <sz val="14"/>
        <color theme="1"/>
        <rFont val="Calibri"/>
        <family val="2"/>
      </rPr>
      <t>(modified)</t>
    </r>
  </si>
  <si>
    <t>Modified discounted cash flow takes traditional discounted cash flow and adjusts it for differences between WACC and equity return; the modification enable DCF's adherence to the treble equity return standard.</t>
  </si>
  <si>
    <r>
      <t xml:space="preserve">Operating Performance </t>
    </r>
    <r>
      <rPr>
        <i/>
        <sz val="16"/>
        <color theme="1"/>
        <rFont val="Calibri"/>
        <family val="2"/>
      </rPr>
      <t>(proxy)</t>
    </r>
  </si>
  <si>
    <t xml:space="preserve">Operating performance is operating revenues, less operating expenses. Operating performance’s operating expenses exclude interest expense, income taxes, depreciation and amortization. The excluded expenses are distinguished as post asset expenses; thus, operating performance is generated on an operating based pre-asset basis. The top-down operating performance and the bottom-up EBITDA formula represent the same pre-asset amount. </t>
  </si>
  <si>
    <t>Peer Inside Any EBITDA Multiple in Three Steps</t>
  </si>
  <si>
    <t xml:space="preserve"> . . . and match what you find with a corresponding DCF valuation</t>
  </si>
  <si>
    <t>1.</t>
  </si>
  <si>
    <t>2.</t>
  </si>
  <si>
    <t>3.</t>
  </si>
  <si>
    <t>Go to the accompanying Peer Inside Any EBITDA Multiple worksheet tab.</t>
  </si>
  <si>
    <t>4.</t>
  </si>
  <si>
    <t>How to Calculate a Multiple:</t>
  </si>
  <si>
    <t>These terms are a condition for using the  supplemental spreadsheet software contained herein. This supplemental software is for non-commercial, private use only. Any sale, rent or lease of this software or its output, including but not limited to the ability to generate prospective equity statements, match sought and demonstrated equity returns and create equal EBITDA and DCF valuations, is prohibited without prior written consent from Full Picture Investment LLC. Copyright © 2026, Full Picture Investment LLC, Patent Pending</t>
  </si>
  <si>
    <t xml:space="preserve">  Balance Sheet</t>
  </si>
  <si>
    <t xml:space="preserve">  Income Statement</t>
  </si>
  <si>
    <t xml:space="preserve">  Cash Flow Statement</t>
  </si>
  <si>
    <t xml:space="preserve">  Equity Statement</t>
  </si>
  <si>
    <t>Earnings to Deployed Equity (EDE)</t>
  </si>
  <si>
    <r>
      <t>Weighted Average Capital Cost</t>
    </r>
    <r>
      <rPr>
        <sz val="12"/>
        <color theme="1"/>
        <rFont val="Calibri"/>
        <family val="2"/>
      </rPr>
      <t>—</t>
    </r>
    <r>
      <rPr>
        <sz val="16"/>
        <color theme="1"/>
        <rFont val="Calibri"/>
        <family val="2"/>
      </rPr>
      <t>the average cost of capital inclusive of pre-tax equity return and debt cost.</t>
    </r>
  </si>
  <si>
    <r>
      <t>An iterative polynomial is a mathematical technique that repeatedly applies a polynomial function, using the output of one step as the input for the next, to approximate roots of the equation</t>
    </r>
    <r>
      <rPr>
        <sz val="16"/>
        <color theme="1"/>
        <rFont val="Times New Roman"/>
        <family val="1"/>
      </rPr>
      <t xml:space="preserve"> </t>
    </r>
    <r>
      <rPr>
        <i/>
        <sz val="18"/>
        <color theme="1"/>
        <rFont val="Times New Roman"/>
        <family val="1"/>
      </rPr>
      <t>x</t>
    </r>
    <r>
      <rPr>
        <i/>
        <vertAlign val="subscript"/>
        <sz val="18"/>
        <color theme="1"/>
        <rFont val="Times New Roman"/>
        <family val="1"/>
      </rPr>
      <t xml:space="preserve">n+1 </t>
    </r>
    <r>
      <rPr>
        <i/>
        <sz val="18"/>
        <color theme="1"/>
        <rFont val="Times New Roman"/>
        <family val="1"/>
      </rPr>
      <t>= P(x</t>
    </r>
    <r>
      <rPr>
        <i/>
        <vertAlign val="subscript"/>
        <sz val="18"/>
        <color theme="1"/>
        <rFont val="Times New Roman"/>
        <family val="1"/>
      </rPr>
      <t>n</t>
    </r>
    <r>
      <rPr>
        <i/>
        <sz val="18"/>
        <color theme="1"/>
        <rFont val="Times New Roman"/>
        <family val="1"/>
      </rPr>
      <t>)</t>
    </r>
    <r>
      <rPr>
        <sz val="16"/>
        <color theme="1"/>
        <rFont val="Calibri"/>
        <family val="2"/>
      </rPr>
      <t xml:space="preserve"> that converges to a solution; the Line [9] Try is </t>
    </r>
    <r>
      <rPr>
        <i/>
        <sz val="18"/>
        <color theme="1"/>
        <rFont val="Times New Roman"/>
        <family val="1"/>
      </rPr>
      <t>x</t>
    </r>
    <r>
      <rPr>
        <i/>
        <vertAlign val="subscript"/>
        <sz val="18"/>
        <color theme="1"/>
        <rFont val="Times New Roman"/>
        <family val="1"/>
      </rPr>
      <t>n+1</t>
    </r>
    <r>
      <rPr>
        <sz val="16"/>
        <color theme="1"/>
        <rFont val="Calibri"/>
        <family val="2"/>
      </rPr>
      <t xml:space="preserve"> and Line [9] Use is </t>
    </r>
    <r>
      <rPr>
        <i/>
        <sz val="18"/>
        <color theme="1"/>
        <rFont val="Times New Roman"/>
        <family val="1"/>
      </rPr>
      <t>P(x</t>
    </r>
    <r>
      <rPr>
        <i/>
        <vertAlign val="subscript"/>
        <sz val="18"/>
        <color theme="1"/>
        <rFont val="Times New Roman"/>
        <family val="1"/>
      </rPr>
      <t>n</t>
    </r>
    <r>
      <rPr>
        <i/>
        <sz val="18"/>
        <color theme="1"/>
        <rFont val="Times New Roman"/>
        <family val="1"/>
      </rPr>
      <t>)</t>
    </r>
    <r>
      <rPr>
        <sz val="16"/>
        <color theme="1"/>
        <rFont val="Calibri"/>
        <family val="2"/>
      </rPr>
      <t>.</t>
    </r>
  </si>
  <si>
    <t>A comparative valuation metric for comparing the wealth formation potential of investment opportunities when capital cost is solely dedicated to risk neutralization.</t>
  </si>
  <si>
    <r>
      <t>Sought Equity</t>
    </r>
    <r>
      <rPr>
        <sz val="8"/>
        <color theme="1"/>
        <rFont val="Calibri"/>
        <family val="2"/>
        <scheme val="minor"/>
      </rPr>
      <t xml:space="preserve"> </t>
    </r>
    <r>
      <rPr>
        <sz val="11"/>
        <color theme="1"/>
        <rFont val="Calibri"/>
        <family val="2"/>
        <scheme val="minor"/>
      </rPr>
      <t>Return</t>
    </r>
  </si>
  <si>
    <r>
      <t>ASSET</t>
    </r>
    <r>
      <rPr>
        <b/>
        <sz val="8"/>
        <color theme="1"/>
        <rFont val="Calibri"/>
        <family val="2"/>
        <scheme val="minor"/>
      </rPr>
      <t xml:space="preserve"> </t>
    </r>
    <r>
      <rPr>
        <b/>
        <sz val="12"/>
        <color theme="1"/>
        <rFont val="Calibri"/>
        <family val="2"/>
        <scheme val="minor"/>
      </rPr>
      <t xml:space="preserve">VALUE </t>
    </r>
    <r>
      <rPr>
        <sz val="11"/>
        <color theme="1"/>
        <rFont val="Calibri"/>
        <family val="2"/>
        <scheme val="minor"/>
      </rPr>
      <t>Discounted</t>
    </r>
    <r>
      <rPr>
        <sz val="8"/>
        <color theme="1"/>
        <rFont val="Calibri"/>
        <family val="2"/>
        <scheme val="minor"/>
      </rPr>
      <t xml:space="preserve"> </t>
    </r>
    <r>
      <rPr>
        <sz val="11"/>
        <color theme="1"/>
        <rFont val="Calibri"/>
        <family val="2"/>
        <scheme val="minor"/>
      </rPr>
      <t>Cash</t>
    </r>
    <r>
      <rPr>
        <sz val="8"/>
        <color theme="1"/>
        <rFont val="Calibri"/>
        <family val="2"/>
        <scheme val="minor"/>
      </rPr>
      <t xml:space="preserve"> </t>
    </r>
    <r>
      <rPr>
        <sz val="11"/>
        <color theme="1"/>
        <rFont val="Calibri"/>
        <family val="2"/>
        <scheme val="minor"/>
      </rPr>
      <t>Flow</t>
    </r>
    <r>
      <rPr>
        <b/>
        <i/>
        <sz val="4"/>
        <color theme="1"/>
        <rFont val="Calibri"/>
        <family val="2"/>
        <scheme val="minor"/>
      </rPr>
      <t xml:space="preserve"> </t>
    </r>
    <r>
      <rPr>
        <i/>
        <sz val="9"/>
        <color theme="1"/>
        <rFont val="Calibri"/>
        <family val="2"/>
        <scheme val="minor"/>
      </rPr>
      <t>(modified)</t>
    </r>
  </si>
  <si>
    <t>Asset Life</t>
  </si>
  <si>
    <r>
      <t>A. Answer</t>
    </r>
    <r>
      <rPr>
        <sz val="16"/>
        <color theme="1"/>
        <rFont val="Calibri"/>
        <family val="2"/>
        <scheme val="minor"/>
      </rPr>
      <t xml:space="preserve"> – </t>
    </r>
    <r>
      <rPr>
        <b/>
        <sz val="16"/>
        <color theme="1"/>
        <rFont val="Calibri"/>
        <family val="2"/>
        <scheme val="minor"/>
      </rPr>
      <t xml:space="preserve">Lines </t>
    </r>
    <r>
      <rPr>
        <sz val="16"/>
        <color theme="1"/>
        <rFont val="Calibri"/>
        <family val="2"/>
        <scheme val="minor"/>
      </rPr>
      <t>[</t>
    </r>
    <r>
      <rPr>
        <b/>
        <sz val="16"/>
        <color theme="1"/>
        <rFont val="Calibri"/>
        <family val="2"/>
        <scheme val="minor"/>
      </rPr>
      <t>2</t>
    </r>
    <r>
      <rPr>
        <sz val="16"/>
        <color theme="1"/>
        <rFont val="Calibri"/>
        <family val="2"/>
        <scheme val="minor"/>
      </rPr>
      <t>]</t>
    </r>
    <r>
      <rPr>
        <b/>
        <sz val="16"/>
        <color theme="1"/>
        <rFont val="Calibri"/>
        <family val="2"/>
        <scheme val="minor"/>
      </rPr>
      <t xml:space="preserve"> thru </t>
    </r>
    <r>
      <rPr>
        <sz val="16"/>
        <color theme="1"/>
        <rFont val="Calibri"/>
        <family val="2"/>
        <scheme val="minor"/>
      </rPr>
      <t>[</t>
    </r>
    <r>
      <rPr>
        <b/>
        <sz val="16"/>
        <color theme="1"/>
        <rFont val="Calibri"/>
        <family val="2"/>
        <scheme val="minor"/>
      </rPr>
      <t>8</t>
    </r>
    <r>
      <rPr>
        <sz val="16"/>
        <color theme="1"/>
        <rFont val="Calibri"/>
        <family val="2"/>
        <scheme val="minor"/>
      </rPr>
      <t>].</t>
    </r>
  </si>
  <si>
    <r>
      <t>Conclusion: A viable valuation is created when the Sought Equity Return, Line</t>
    </r>
    <r>
      <rPr>
        <i/>
        <sz val="15"/>
        <color theme="1"/>
        <rFont val="Calibri"/>
        <family val="2"/>
        <scheme val="minor"/>
      </rPr>
      <t xml:space="preserve"> [</t>
    </r>
    <r>
      <rPr>
        <b/>
        <i/>
        <sz val="15"/>
        <color theme="1"/>
        <rFont val="Calibri"/>
        <family val="2"/>
        <scheme val="minor"/>
      </rPr>
      <t>8</t>
    </r>
    <r>
      <rPr>
        <i/>
        <sz val="15"/>
        <color theme="1"/>
        <rFont val="Calibri"/>
        <family val="2"/>
        <scheme val="minor"/>
      </rPr>
      <t>]</t>
    </r>
    <r>
      <rPr>
        <b/>
        <i/>
        <sz val="15"/>
        <color theme="1"/>
        <rFont val="Calibri"/>
        <family val="2"/>
        <scheme val="minor"/>
      </rPr>
      <t xml:space="preserve"> matches the</t>
    </r>
  </si>
  <si>
    <t>Review assumptions Lines [2] through [5] and [24].</t>
  </si>
  <si>
    <t>An Operating Performance proxy represents a non-varying periodic operating performance equivalent; an Operating Performance proxy is similar to that of a home or auto periodic payment, containing both a return 'on' and return 'of' component.</t>
  </si>
  <si>
    <r>
      <t>Earnings Before Interest Taxes Depreciation and Amortization</t>
    </r>
    <r>
      <rPr>
        <sz val="12"/>
        <color theme="1"/>
        <rFont val="Aptos Narrow"/>
      </rPr>
      <t>—</t>
    </r>
    <r>
      <rPr>
        <sz val="16"/>
        <color theme="1"/>
        <rFont val="Calibri"/>
        <family val="2"/>
        <scheme val="minor"/>
      </rPr>
      <t>the formulaic bottom-up approach to calculating pre-asset operating performance.</t>
    </r>
  </si>
  <si>
    <t>The core primary financial statements of balance sheet, income, cash flow, and equity.</t>
  </si>
  <si>
    <t>The accrual equity return’s time value calculation divides an investment’s net income present value by its outstanding equity present value.</t>
  </si>
  <si>
    <t>The sought equity return risk profile, Line [8] matches the investment’s equity cash IRR [9] and accrual equity ROE [10] returns.</t>
  </si>
  <si>
    <r>
      <t xml:space="preserve">statements, </t>
    </r>
    <r>
      <rPr>
        <i/>
        <sz val="15"/>
        <color theme="1"/>
        <rFont val="Calibri"/>
        <family val="2"/>
        <scheme val="minor"/>
      </rPr>
      <t>plus</t>
    </r>
    <r>
      <rPr>
        <b/>
        <i/>
        <sz val="15"/>
        <color theme="1"/>
        <rFont val="Calibri"/>
        <family val="2"/>
        <scheme val="minor"/>
      </rPr>
      <t xml:space="preserve"> the Asset Values of DCF </t>
    </r>
    <r>
      <rPr>
        <i/>
        <sz val="15"/>
        <color theme="1"/>
        <rFont val="Calibri"/>
        <family val="2"/>
        <scheme val="minor"/>
      </rPr>
      <t>[</t>
    </r>
    <r>
      <rPr>
        <b/>
        <i/>
        <sz val="15"/>
        <color theme="1"/>
        <rFont val="Calibri"/>
        <family val="2"/>
        <scheme val="minor"/>
      </rPr>
      <t>16</t>
    </r>
    <r>
      <rPr>
        <i/>
        <sz val="15"/>
        <color theme="1"/>
        <rFont val="Calibri"/>
        <family val="2"/>
        <scheme val="minor"/>
      </rPr>
      <t>]</t>
    </r>
    <r>
      <rPr>
        <b/>
        <i/>
        <sz val="15"/>
        <color theme="1"/>
        <rFont val="Calibri"/>
        <family val="2"/>
        <scheme val="minor"/>
      </rPr>
      <t xml:space="preserve"> and EBITDA </t>
    </r>
    <r>
      <rPr>
        <i/>
        <sz val="15"/>
        <color theme="1"/>
        <rFont val="Calibri"/>
        <family val="2"/>
        <scheme val="minor"/>
      </rPr>
      <t>[</t>
    </r>
    <r>
      <rPr>
        <b/>
        <i/>
        <sz val="15"/>
        <color theme="1"/>
        <rFont val="Calibri"/>
        <family val="2"/>
        <scheme val="minor"/>
      </rPr>
      <t>17</t>
    </r>
    <r>
      <rPr>
        <i/>
        <sz val="15"/>
        <color theme="1"/>
        <rFont val="Calibri"/>
        <family val="2"/>
        <scheme val="minor"/>
      </rPr>
      <t>]</t>
    </r>
    <r>
      <rPr>
        <b/>
        <i/>
        <sz val="15"/>
        <color theme="1"/>
        <rFont val="Calibri"/>
        <family val="2"/>
        <scheme val="minor"/>
      </rPr>
      <t xml:space="preserve"> are equal.</t>
    </r>
  </si>
  <si>
    <r>
      <t xml:space="preserve">Demonstrated Equity Returns of Lines </t>
    </r>
    <r>
      <rPr>
        <i/>
        <sz val="15"/>
        <color theme="1"/>
        <rFont val="Calibri"/>
        <family val="2"/>
        <scheme val="minor"/>
      </rPr>
      <t>[</t>
    </r>
    <r>
      <rPr>
        <b/>
        <i/>
        <sz val="15"/>
        <color theme="1"/>
        <rFont val="Calibri"/>
        <family val="2"/>
        <scheme val="minor"/>
      </rPr>
      <t>9</t>
    </r>
    <r>
      <rPr>
        <i/>
        <sz val="15"/>
        <color theme="1"/>
        <rFont val="Calibri"/>
        <family val="2"/>
        <scheme val="minor"/>
      </rPr>
      <t>]</t>
    </r>
    <r>
      <rPr>
        <b/>
        <i/>
        <sz val="15"/>
        <color theme="1"/>
        <rFont val="Calibri"/>
        <family val="2"/>
        <scheme val="minor"/>
      </rPr>
      <t xml:space="preserve"> </t>
    </r>
    <r>
      <rPr>
        <i/>
        <sz val="14"/>
        <color theme="1"/>
        <rFont val="Calibri"/>
        <family val="2"/>
        <scheme val="minor"/>
      </rPr>
      <t>&amp;</t>
    </r>
    <r>
      <rPr>
        <i/>
        <sz val="15"/>
        <color theme="1"/>
        <rFont val="Calibri"/>
        <family val="2"/>
        <scheme val="minor"/>
      </rPr>
      <t xml:space="preserve"> [</t>
    </r>
    <r>
      <rPr>
        <b/>
        <i/>
        <sz val="15"/>
        <color theme="1"/>
        <rFont val="Calibri"/>
        <family val="2"/>
        <scheme val="minor"/>
      </rPr>
      <t>10</t>
    </r>
    <r>
      <rPr>
        <i/>
        <sz val="15"/>
        <color theme="1"/>
        <rFont val="Calibri"/>
        <family val="2"/>
        <scheme val="minor"/>
      </rPr>
      <t>]</t>
    </r>
    <r>
      <rPr>
        <b/>
        <i/>
        <sz val="15"/>
        <color theme="1"/>
        <rFont val="Calibri"/>
        <family val="2"/>
        <scheme val="minor"/>
      </rPr>
      <t xml:space="preserve"> found in four, not three, affirming financial</t>
    </r>
  </si>
  <si>
    <t>Step I. Define assumption values</t>
  </si>
  <si>
    <t>Peer Inside demonstrates the unparalleled feat of peering inside EBITDA Multiples and then unifying EBITDA and DCF valuations. Never again feel unease over weighing EBITDA and DCF valuations to reach an investment decision. A single assumption set, valuation, and affirming financial statements convey the now unified EBITDA and DCF valuations.</t>
  </si>
  <si>
    <r>
      <rPr>
        <sz val="10"/>
        <color theme="1"/>
        <rFont val="Calibri"/>
        <family val="2"/>
        <scheme val="minor"/>
      </rPr>
      <t>Operating Perf</t>
    </r>
    <r>
      <rPr>
        <sz val="11"/>
        <color theme="1"/>
        <rFont val="Calibri"/>
        <family val="2"/>
        <scheme val="minor"/>
      </rPr>
      <t>ormance</t>
    </r>
    <r>
      <rPr>
        <sz val="11"/>
        <color theme="1"/>
        <rFont val="Calibri"/>
        <family val="2"/>
        <scheme val="minor"/>
      </rPr>
      <t xml:space="preserve"> </t>
    </r>
    <r>
      <rPr>
        <i/>
        <sz val="9"/>
        <color theme="1"/>
        <rFont val="Calibri"/>
        <family val="2"/>
        <scheme val="minor"/>
      </rPr>
      <t>(pre asset)</t>
    </r>
  </si>
  <si>
    <t>Operating Performance (pre asset)</t>
  </si>
  <si>
    <r>
      <rPr>
        <b/>
        <sz val="8"/>
        <color rgb="FF000000"/>
        <rFont val="Calibri"/>
        <family val="2"/>
        <scheme val="minor"/>
      </rPr>
      <t xml:space="preserve"> </t>
    </r>
    <r>
      <rPr>
        <sz val="8"/>
        <color rgb="FF000000"/>
        <rFont val="Calibri"/>
        <family val="2"/>
        <scheme val="minor"/>
      </rPr>
      <t>[41]</t>
    </r>
    <r>
      <rPr>
        <b/>
        <sz val="12"/>
        <color rgb="FF000000"/>
        <rFont val="Calibri"/>
        <family val="2"/>
        <scheme val="minor"/>
      </rPr>
      <t xml:space="preserve"> EARNINGS TO DEPLOYED EQUITY (EDE)</t>
    </r>
  </si>
  <si>
    <t>It is hard to argue against Peer Inside's unified valuation and four affirming prospective financial statements while others have only three statements. The fourth primary equity statement is used to indicate a valuation's debits are equal to its credits. Debits equaling credits is what enables unifying EBITDA and DCF valuations.</t>
  </si>
  <si>
    <r>
      <t xml:space="preserve">This is the Peer Inside workbook downloaded from the </t>
    </r>
    <r>
      <rPr>
        <b/>
        <i/>
        <sz val="16"/>
        <color theme="1"/>
        <rFont val="Calibri"/>
        <family val="2"/>
      </rPr>
      <t xml:space="preserve">peerinside.com </t>
    </r>
    <r>
      <rPr>
        <sz val="16"/>
        <color theme="1"/>
        <rFont val="Calibri"/>
        <family val="2"/>
      </rPr>
      <t>website. Everything from the website's homepage is contained in the accompanying worksheet tab: Peer Inside Any EBITDA Multiple.</t>
    </r>
  </si>
  <si>
    <t>To solve a Multiple place the now given Equity Return assumption in Line [9]'s Use cell.</t>
  </si>
  <si>
    <t>Menu: Data, What If-Analysis, Goal Seek:  Set cell: Line [9]'s Differ, To value: 0, By changing: Line [1] cell.</t>
  </si>
  <si>
    <t>bold numbers are given assumptions; the present value of Lines [23] and [24] are equal; all transactions occur at period end</t>
  </si>
  <si>
    <t>COUNT([24]:[24])</t>
  </si>
  <si>
    <t>[1]*[23,1] &amp; [16]</t>
  </si>
  <si>
    <t>[18]+[25]</t>
  </si>
  <si>
    <t>SUM([17]:[18])</t>
  </si>
  <si>
    <t>[22]-[19]</t>
  </si>
  <si>
    <t>SUM([19]:[20])</t>
  </si>
  <si>
    <t>[22]+[22]*[7]-PMT([7],[6],-[17])</t>
  </si>
  <si>
    <t>Note 1 then [23]*(1+[2])</t>
  </si>
  <si>
    <t>-[17]/ [6]</t>
  </si>
  <si>
    <t>-[22]*[3]*[4]</t>
  </si>
  <si>
    <t>[20]*[8]</t>
  </si>
  <si>
    <t>-SUM([24]:[27])*[5]</t>
  </si>
  <si>
    <t>SUM([24]:[28])</t>
  </si>
  <si>
    <t>[29]</t>
  </si>
  <si>
    <t>-[25]</t>
  </si>
  <si>
    <t>[20]-[20]</t>
  </si>
  <si>
    <t>-([22]-[22])*[3]</t>
  </si>
  <si>
    <t>-[17]</t>
  </si>
  <si>
    <t>SUM([30]:[34])</t>
  </si>
  <si>
    <t>[39]</t>
  </si>
  <si>
    <t>-[35]</t>
  </si>
  <si>
    <t>SUM([36]:[38])</t>
  </si>
  <si>
    <t>[39]/[22])</t>
  </si>
  <si>
    <t xml:space="preserve"> [8]*(1-[3])/(1- [5])+[3]*[4]</t>
  </si>
  <si>
    <t>IRR([35]:[35])  &amp; [8], [10]</t>
  </si>
  <si>
    <t>NPV([8],[37]:[37])/NPV([8],[36]:[36]))</t>
  </si>
  <si>
    <t>NPV([8],[35]:[35])  &amp; [38,0]</t>
  </si>
  <si>
    <t>Line [40]  &amp;  (100% - Line [3])</t>
  </si>
  <si>
    <t>NPV([8],[24]:[24])*PMT([8],[6],-1)</t>
  </si>
  <si>
    <t>PMT([7],[6],-1)</t>
  </si>
  <si>
    <t>[14]/[15]</t>
  </si>
  <si>
    <t>NPV([8],[29]:[29])/[38]*1000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</si>
</sst>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164" formatCode="0.0"/>
    <numFmt numFmtId="165" formatCode="\[#,##0\]"/>
    <numFmt numFmtId="166" formatCode="#,##0.000_);\(#,##0.000\)"/>
    <numFmt numFmtId="167" formatCode="0.0%"/>
    <numFmt numFmtId="168" formatCode="&quot;$&quot;#,##0"/>
    <numFmt numFmtId="169" formatCode="0E+00"/>
    <numFmt numFmtId="170" formatCode="\[#,##0.00\]"/>
    <numFmt numFmtId="171" formatCode="0.0000"/>
    <numFmt numFmtId="172" formatCode="0.0E+00"/>
    <numFmt numFmtId="173" formatCode="#,##0.000"/>
  </numFmts>
  <fonts count="56">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6"/>
      <color theme="1"/>
      <name val="Calibri"/>
      <family val="2"/>
      <scheme val="minor"/>
    </font>
    <font>
      <sz val="10"/>
      <color theme="1"/>
      <name val="Calibri"/>
      <family val="2"/>
      <scheme val="minor"/>
    </font>
    <font>
      <sz val="12"/>
      <color theme="1"/>
      <name val="Calibri"/>
      <family val="2"/>
      <scheme val="minor"/>
    </font>
    <font>
      <sz val="8"/>
      <color theme="1"/>
      <name val="Calibri"/>
      <family val="2"/>
      <scheme val="minor"/>
    </font>
    <font>
      <sz val="11"/>
      <color theme="1"/>
      <name val="Calibri"/>
      <family val="2"/>
      <scheme val="minor"/>
    </font>
    <font>
      <b/>
      <sz val="11"/>
      <color theme="1"/>
      <name val="Calibri"/>
      <family val="2"/>
      <scheme val="minor"/>
    </font>
    <font>
      <b/>
      <sz val="12"/>
      <color rgb="FF000000"/>
      <name val="Calibri"/>
      <family val="2"/>
      <scheme val="minor"/>
    </font>
    <font>
      <sz val="10"/>
      <color theme="0"/>
      <name val="Calibri"/>
      <family val="2"/>
      <scheme val="minor"/>
    </font>
    <font>
      <b/>
      <sz val="12"/>
      <color theme="1"/>
      <name val="Calibri"/>
      <family val="2"/>
      <scheme val="minor"/>
    </font>
    <font>
      <b/>
      <sz val="10"/>
      <color rgb="FFFF0000"/>
      <name val="Calibri"/>
      <family val="2"/>
      <scheme val="minor"/>
    </font>
    <font>
      <sz val="9"/>
      <color theme="1"/>
      <name val="Calibri"/>
      <family val="2"/>
      <scheme val="minor"/>
    </font>
    <font>
      <i/>
      <sz val="10"/>
      <color theme="1"/>
      <name val="Calibri"/>
      <family val="2"/>
      <scheme val="minor"/>
    </font>
    <font>
      <b/>
      <sz val="18"/>
      <color theme="1"/>
      <name val="Calibri"/>
      <family val="2"/>
      <scheme val="minor"/>
    </font>
    <font>
      <i/>
      <sz val="9"/>
      <color theme="1"/>
      <name val="Calibri"/>
      <family val="2"/>
      <scheme val="minor"/>
    </font>
    <font>
      <i/>
      <sz val="12"/>
      <color rgb="FF000000"/>
      <name val="Calibri"/>
      <family val="2"/>
      <scheme val="minor"/>
    </font>
    <font>
      <sz val="10"/>
      <color theme="1"/>
      <name val="Consolas"/>
      <family val="3"/>
    </font>
    <font>
      <sz val="12"/>
      <color theme="1"/>
      <name val="Calibri"/>
      <family val="2"/>
    </font>
    <font>
      <sz val="16"/>
      <color theme="1"/>
      <name val="Calibri"/>
      <family val="2"/>
    </font>
    <font>
      <sz val="14"/>
      <color rgb="FF000000"/>
      <name val="Calibri"/>
      <family val="2"/>
    </font>
    <font>
      <sz val="16"/>
      <color rgb="FF000000"/>
      <name val="Calibri"/>
      <family val="2"/>
    </font>
    <font>
      <sz val="20"/>
      <color theme="1"/>
      <name val="Calibri"/>
      <family val="2"/>
    </font>
    <font>
      <b/>
      <i/>
      <sz val="16"/>
      <color theme="1"/>
      <name val="Calibri"/>
      <family val="2"/>
    </font>
    <font>
      <sz val="16"/>
      <color theme="1"/>
      <name val="Times New Roman"/>
      <family val="1"/>
    </font>
    <font>
      <i/>
      <sz val="16"/>
      <color rgb="FF000000"/>
      <name val="Calibri"/>
      <family val="2"/>
    </font>
    <font>
      <sz val="12"/>
      <color theme="1"/>
      <name val="Aptos Narrow"/>
    </font>
    <font>
      <i/>
      <sz val="18"/>
      <color theme="1"/>
      <name val="Times New Roman"/>
      <family val="1"/>
    </font>
    <font>
      <i/>
      <vertAlign val="subscript"/>
      <sz val="18"/>
      <color theme="1"/>
      <name val="Times New Roman"/>
      <family val="1"/>
    </font>
    <font>
      <i/>
      <sz val="12"/>
      <color theme="1"/>
      <name val="Calibri"/>
      <family val="2"/>
    </font>
    <font>
      <i/>
      <sz val="14"/>
      <color theme="1"/>
      <name val="Calibri"/>
      <family val="2"/>
    </font>
    <font>
      <b/>
      <sz val="18"/>
      <color theme="1"/>
      <name val="Calibri"/>
      <family val="2"/>
    </font>
    <font>
      <b/>
      <sz val="16"/>
      <color theme="1"/>
      <name val="Calibri"/>
      <family val="2"/>
      <scheme val="minor"/>
    </font>
    <font>
      <b/>
      <i/>
      <sz val="4"/>
      <color theme="1"/>
      <name val="Calibri"/>
      <family val="2"/>
      <scheme val="minor"/>
    </font>
    <font>
      <i/>
      <sz val="16"/>
      <color theme="1"/>
      <name val="Calibri"/>
      <family val="2"/>
    </font>
    <font>
      <b/>
      <sz val="8"/>
      <color theme="1"/>
      <name val="Calibri"/>
      <family val="2"/>
      <scheme val="minor"/>
    </font>
    <font>
      <sz val="15"/>
      <color theme="1"/>
      <name val="Calibri"/>
      <family val="2"/>
      <scheme val="minor"/>
    </font>
    <font>
      <i/>
      <sz val="15"/>
      <color theme="1"/>
      <name val="Calibri"/>
      <family val="2"/>
      <scheme val="minor"/>
    </font>
    <font>
      <b/>
      <i/>
      <sz val="15"/>
      <color theme="1"/>
      <name val="Calibri"/>
      <family val="2"/>
      <scheme val="minor"/>
    </font>
    <font>
      <i/>
      <sz val="14"/>
      <color theme="1"/>
      <name val="Calibri"/>
      <family val="2"/>
      <scheme val="minor"/>
    </font>
    <font>
      <sz val="22"/>
      <color theme="1"/>
      <name val="Calibri"/>
      <family val="2"/>
    </font>
    <font>
      <b/>
      <sz val="10"/>
      <color theme="1"/>
      <name val="Calibri"/>
      <family val="2"/>
      <scheme val="minor"/>
    </font>
    <font>
      <i/>
      <sz val="11"/>
      <color theme="1"/>
      <name val="Calibri"/>
      <family val="2"/>
      <scheme val="minor"/>
    </font>
    <font>
      <sz val="8"/>
      <color rgb="FF000000"/>
      <name val="Calibri"/>
      <family val="2"/>
      <scheme val="minor"/>
    </font>
    <font>
      <b/>
      <sz val="8"/>
      <color rgb="FF000000"/>
      <name val="Calibri"/>
      <family val="2"/>
      <scheme val="minor"/>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2">
    <xf numFmtId="0" fontId="0" fillId="0" borderId="0"/>
    <xf numFmtId="9" fontId="12" fillId="0" borderId="0" applyFont="0" applyFill="0" applyBorder="0" applyAlignment="0" applyProtection="0"/>
  </cellStyleXfs>
  <cellXfs count="124">
    <xf numFmtId="0" fontId="0" fillId="0" borderId="0" xfId="0"/>
    <xf numFmtId="0" fontId="13" fillId="0" borderId="0" xfId="0" applyFont="1" applyAlignment="1">
      <alignment vertical="center"/>
    </xf>
    <xf numFmtId="165" fontId="16" fillId="0" borderId="0" xfId="0" applyNumberFormat="1" applyFont="1" applyAlignment="1">
      <alignment horizontal="center" vertical="center"/>
    </xf>
    <xf numFmtId="37" fontId="17" fillId="0" borderId="0" xfId="0" applyNumberFormat="1" applyFont="1" applyAlignment="1">
      <alignment vertical="center"/>
    </xf>
    <xf numFmtId="37" fontId="18" fillId="0" borderId="0" xfId="0" applyNumberFormat="1" applyFont="1" applyAlignment="1">
      <alignment vertical="center"/>
    </xf>
    <xf numFmtId="37" fontId="17" fillId="0" borderId="0" xfId="0" quotePrefix="1" applyNumberFormat="1" applyFont="1" applyAlignment="1">
      <alignment vertical="center"/>
    </xf>
    <xf numFmtId="37" fontId="16" fillId="0" borderId="0" xfId="0" applyNumberFormat="1" applyFont="1" applyAlignment="1">
      <alignment horizontal="right" vertical="center"/>
    </xf>
    <xf numFmtId="37" fontId="15" fillId="0" borderId="0" xfId="0" applyNumberFormat="1" applyFont="1" applyAlignment="1">
      <alignment vertical="center"/>
    </xf>
    <xf numFmtId="37" fontId="16" fillId="0" borderId="0" xfId="0" quotePrefix="1" applyNumberFormat="1" applyFont="1" applyAlignment="1">
      <alignment horizontal="right" vertical="center"/>
    </xf>
    <xf numFmtId="37" fontId="16" fillId="0" borderId="0" xfId="0" applyNumberFormat="1" applyFont="1" applyAlignment="1">
      <alignment horizontal="center" vertical="center"/>
    </xf>
    <xf numFmtId="37" fontId="16" fillId="0" borderId="0" xfId="0" quotePrefix="1" applyNumberFormat="1" applyFont="1" applyAlignment="1">
      <alignment horizontal="center" vertical="center"/>
    </xf>
    <xf numFmtId="0" fontId="19" fillId="0" borderId="1" xfId="0" quotePrefix="1" applyFont="1" applyBorder="1" applyAlignment="1">
      <alignment vertical="center"/>
    </xf>
    <xf numFmtId="37" fontId="17" fillId="0" borderId="1" xfId="0" applyNumberFormat="1" applyFont="1" applyBorder="1" applyAlignment="1">
      <alignment vertical="center"/>
    </xf>
    <xf numFmtId="37" fontId="16" fillId="0" borderId="1" xfId="0" applyNumberFormat="1" applyFont="1" applyBorder="1" applyAlignment="1">
      <alignment horizontal="right" vertical="center"/>
    </xf>
    <xf numFmtId="37" fontId="14" fillId="0" borderId="1" xfId="0" applyNumberFormat="1" applyFont="1" applyBorder="1" applyAlignment="1">
      <alignment horizontal="center" vertical="center"/>
    </xf>
    <xf numFmtId="37" fontId="14" fillId="0" borderId="0" xfId="0" applyNumberFormat="1" applyFont="1" applyAlignment="1">
      <alignment horizontal="center" vertical="center"/>
    </xf>
    <xf numFmtId="37" fontId="14" fillId="0" borderId="0" xfId="0" applyNumberFormat="1" applyFont="1" applyAlignment="1">
      <alignment vertical="center"/>
    </xf>
    <xf numFmtId="5" fontId="14" fillId="0" borderId="0" xfId="0" applyNumberFormat="1" applyFont="1" applyAlignment="1">
      <alignment horizontal="center" vertical="center"/>
    </xf>
    <xf numFmtId="5" fontId="14" fillId="0" borderId="3" xfId="0" applyNumberFormat="1" applyFont="1" applyBorder="1" applyAlignment="1">
      <alignment horizontal="center" vertical="center"/>
    </xf>
    <xf numFmtId="37" fontId="20" fillId="0" borderId="0" xfId="0" applyNumberFormat="1" applyFont="1" applyAlignment="1">
      <alignment horizontal="center" vertical="center"/>
    </xf>
    <xf numFmtId="5" fontId="14" fillId="0" borderId="2" xfId="0" applyNumberFormat="1" applyFont="1" applyBorder="1" applyAlignment="1">
      <alignment horizontal="center" vertical="center"/>
    </xf>
    <xf numFmtId="166" fontId="14" fillId="0" borderId="0" xfId="0" applyNumberFormat="1" applyFont="1" applyAlignment="1">
      <alignment horizontal="center" vertical="center"/>
    </xf>
    <xf numFmtId="0" fontId="21" fillId="0" borderId="0" xfId="0" applyFont="1" applyAlignment="1">
      <alignment vertical="center"/>
    </xf>
    <xf numFmtId="0" fontId="14" fillId="0" borderId="0" xfId="0" applyFont="1" applyAlignment="1">
      <alignment vertical="center"/>
    </xf>
    <xf numFmtId="0" fontId="16" fillId="0" borderId="0" xfId="0" quotePrefix="1" applyFont="1" applyAlignment="1">
      <alignment horizontal="right" vertical="center"/>
    </xf>
    <xf numFmtId="0" fontId="17" fillId="0" borderId="0" xfId="0" applyFont="1" applyAlignment="1">
      <alignment vertical="center"/>
    </xf>
    <xf numFmtId="0" fontId="17" fillId="0" borderId="0" xfId="0" applyFont="1" applyAlignment="1">
      <alignment horizontal="center" vertical="center"/>
    </xf>
    <xf numFmtId="164" fontId="17" fillId="0" borderId="0" xfId="0" applyNumberFormat="1" applyFont="1" applyAlignment="1">
      <alignment horizontal="center" vertical="center"/>
    </xf>
    <xf numFmtId="0" fontId="16" fillId="0" borderId="0" xfId="0" applyFont="1" applyAlignment="1">
      <alignment horizontal="left" vertical="center"/>
    </xf>
    <xf numFmtId="0" fontId="14" fillId="0" borderId="0" xfId="0" applyFont="1" applyAlignment="1">
      <alignment horizontal="center" vertical="center"/>
    </xf>
    <xf numFmtId="0" fontId="16" fillId="0" borderId="0" xfId="0" applyFont="1" applyAlignment="1">
      <alignment horizontal="right" vertical="center"/>
    </xf>
    <xf numFmtId="167" fontId="17" fillId="0" borderId="3" xfId="0" applyNumberFormat="1" applyFont="1" applyBorder="1" applyAlignment="1">
      <alignment horizontal="center" vertical="center"/>
    </xf>
    <xf numFmtId="167" fontId="17" fillId="0" borderId="0" xfId="0" applyNumberFormat="1" applyFont="1" applyAlignment="1">
      <alignment horizontal="center" vertical="center"/>
    </xf>
    <xf numFmtId="9" fontId="14" fillId="0" borderId="3" xfId="1" applyFont="1" applyBorder="1" applyAlignment="1">
      <alignment horizontal="center" vertical="center"/>
    </xf>
    <xf numFmtId="9" fontId="14" fillId="0" borderId="0" xfId="1" applyFont="1" applyBorder="1" applyAlignment="1">
      <alignment horizontal="center" vertical="center"/>
    </xf>
    <xf numFmtId="37" fontId="16" fillId="0" borderId="0" xfId="0" applyNumberFormat="1" applyFont="1" applyAlignment="1">
      <alignment horizontal="left" vertical="center"/>
    </xf>
    <xf numFmtId="171" fontId="14" fillId="0" borderId="0" xfId="0" applyNumberFormat="1" applyFont="1" applyAlignment="1">
      <alignment vertical="center"/>
    </xf>
    <xf numFmtId="37" fontId="22" fillId="0" borderId="0" xfId="0" applyNumberFormat="1" applyFont="1" applyAlignment="1">
      <alignment horizontal="left" vertical="center"/>
    </xf>
    <xf numFmtId="169" fontId="17" fillId="0" borderId="0" xfId="0" applyNumberFormat="1" applyFont="1" applyAlignment="1">
      <alignment horizontal="center" vertical="center"/>
    </xf>
    <xf numFmtId="165" fontId="16" fillId="0" borderId="0" xfId="0" applyNumberFormat="1" applyFont="1" applyAlignment="1">
      <alignment horizontal="center"/>
    </xf>
    <xf numFmtId="37" fontId="14" fillId="0" borderId="0" xfId="0" applyNumberFormat="1" applyFont="1" applyAlignment="1">
      <alignment horizontal="left" vertical="center"/>
    </xf>
    <xf numFmtId="0" fontId="25" fillId="0" borderId="0" xfId="0" applyFont="1" applyAlignment="1">
      <alignment vertical="center"/>
    </xf>
    <xf numFmtId="37" fontId="26" fillId="0" borderId="0" xfId="0" applyNumberFormat="1" applyFont="1" applyAlignment="1">
      <alignment horizontal="right" vertical="center"/>
    </xf>
    <xf numFmtId="37" fontId="11" fillId="0" borderId="0" xfId="0" applyNumberFormat="1" applyFont="1" applyAlignment="1">
      <alignment vertical="center"/>
    </xf>
    <xf numFmtId="0" fontId="14" fillId="0" borderId="0" xfId="0" quotePrefix="1" applyFont="1" applyAlignment="1">
      <alignment horizontal="right" vertical="center"/>
    </xf>
    <xf numFmtId="37" fontId="10" fillId="0" borderId="0" xfId="0" applyNumberFormat="1" applyFont="1" applyAlignment="1">
      <alignment vertical="center"/>
    </xf>
    <xf numFmtId="0" fontId="9" fillId="0" borderId="0" xfId="0" applyFont="1" applyAlignment="1">
      <alignment vertical="center"/>
    </xf>
    <xf numFmtId="167" fontId="9" fillId="0" borderId="3" xfId="1" applyNumberFormat="1" applyFont="1" applyBorder="1" applyAlignment="1">
      <alignment horizontal="center" vertical="center"/>
    </xf>
    <xf numFmtId="0" fontId="9" fillId="0" borderId="0" xfId="0" applyFont="1" applyAlignment="1">
      <alignment horizontal="center" vertical="center"/>
    </xf>
    <xf numFmtId="168" fontId="9" fillId="0" borderId="3" xfId="1" applyNumberFormat="1" applyFont="1" applyBorder="1" applyAlignment="1">
      <alignment horizontal="center" vertical="center"/>
    </xf>
    <xf numFmtId="9" fontId="9" fillId="0" borderId="3" xfId="1" applyFont="1" applyBorder="1" applyAlignment="1">
      <alignment horizontal="center" vertical="center"/>
    </xf>
    <xf numFmtId="168" fontId="9" fillId="0" borderId="4" xfId="1" applyNumberFormat="1" applyFont="1" applyBorder="1" applyAlignment="1">
      <alignment horizontal="center" vertical="center"/>
    </xf>
    <xf numFmtId="168" fontId="9" fillId="0" borderId="0" xfId="1" applyNumberFormat="1" applyFont="1" applyBorder="1" applyAlignment="1">
      <alignment horizontal="center" vertical="center"/>
    </xf>
    <xf numFmtId="1" fontId="9" fillId="0" borderId="0" xfId="1" applyNumberFormat="1"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right" vertical="center"/>
    </xf>
    <xf numFmtId="0" fontId="21" fillId="0" borderId="0" xfId="0" applyFont="1"/>
    <xf numFmtId="37" fontId="28" fillId="0" borderId="1" xfId="0" applyNumberFormat="1" applyFont="1" applyBorder="1" applyAlignment="1">
      <alignment horizontal="center" vertical="center"/>
    </xf>
    <xf numFmtId="0" fontId="30" fillId="0" borderId="0" xfId="0" applyFont="1"/>
    <xf numFmtId="39" fontId="16" fillId="0" borderId="0" xfId="0" applyNumberFormat="1" applyFont="1" applyAlignment="1">
      <alignment vertical="center"/>
    </xf>
    <xf numFmtId="39" fontId="16" fillId="0" borderId="0" xfId="0" applyNumberFormat="1" applyFont="1"/>
    <xf numFmtId="39" fontId="16" fillId="0" borderId="0" xfId="1" applyNumberFormat="1" applyFont="1" applyBorder="1" applyAlignment="1">
      <alignment horizontal="center" vertical="center"/>
    </xf>
    <xf numFmtId="172" fontId="23" fillId="0" borderId="3" xfId="0" applyNumberFormat="1" applyFont="1" applyBorder="1" applyAlignment="1">
      <alignment horizontal="center" vertical="center"/>
    </xf>
    <xf numFmtId="37" fontId="8" fillId="0" borderId="0" xfId="0" applyNumberFormat="1" applyFont="1" applyAlignment="1">
      <alignment vertical="center"/>
    </xf>
    <xf numFmtId="37" fontId="7" fillId="0" borderId="0" xfId="0" applyNumberFormat="1" applyFont="1" applyAlignment="1">
      <alignment vertical="center"/>
    </xf>
    <xf numFmtId="0" fontId="14" fillId="0" borderId="1" xfId="0" applyFont="1" applyBorder="1" applyAlignment="1">
      <alignment horizontal="center" vertical="center"/>
    </xf>
    <xf numFmtId="0" fontId="21" fillId="0" borderId="1" xfId="0" applyFont="1" applyBorder="1" applyAlignment="1">
      <alignment vertical="center"/>
    </xf>
    <xf numFmtId="37" fontId="6" fillId="0" borderId="0" xfId="0" applyNumberFormat="1" applyFont="1" applyAlignment="1">
      <alignment vertical="center"/>
    </xf>
    <xf numFmtId="170" fontId="25" fillId="0" borderId="0" xfId="0" applyNumberFormat="1" applyFont="1" applyAlignment="1">
      <alignment horizontal="left" vertical="center"/>
    </xf>
    <xf numFmtId="0" fontId="6" fillId="0" borderId="0" xfId="0" applyFont="1" applyAlignment="1">
      <alignment vertical="center"/>
    </xf>
    <xf numFmtId="0" fontId="30" fillId="0" borderId="0" xfId="0" applyFont="1" applyAlignment="1">
      <alignment horizontal="left"/>
    </xf>
    <xf numFmtId="0" fontId="30" fillId="0" borderId="0" xfId="0" applyFont="1" applyAlignment="1">
      <alignment horizontal="left" wrapText="1"/>
    </xf>
    <xf numFmtId="0" fontId="32" fillId="0" borderId="0" xfId="0" applyFont="1" applyAlignment="1">
      <alignment horizontal="left" wrapText="1"/>
    </xf>
    <xf numFmtId="0" fontId="33" fillId="0" borderId="0" xfId="0" applyFont="1" applyAlignment="1">
      <alignment horizontal="left"/>
    </xf>
    <xf numFmtId="0" fontId="29" fillId="0" borderId="0" xfId="0" applyFont="1" applyAlignment="1">
      <alignment horizontal="left" wrapText="1"/>
    </xf>
    <xf numFmtId="0" fontId="31" fillId="0" borderId="0" xfId="0" applyFont="1" applyAlignment="1">
      <alignment horizontal="left"/>
    </xf>
    <xf numFmtId="0" fontId="30" fillId="0" borderId="0" xfId="0" applyFont="1" applyAlignment="1">
      <alignment wrapText="1"/>
    </xf>
    <xf numFmtId="0" fontId="36" fillId="0" borderId="0" xfId="0" applyFont="1" applyAlignment="1">
      <alignment horizontal="left" wrapText="1"/>
    </xf>
    <xf numFmtId="0" fontId="42" fillId="0" borderId="0" xfId="0" applyFont="1"/>
    <xf numFmtId="0" fontId="0" fillId="0" borderId="0" xfId="0" applyAlignment="1">
      <alignment vertical="center" wrapText="1"/>
    </xf>
    <xf numFmtId="170" fontId="43" fillId="0" borderId="0" xfId="0" applyNumberFormat="1" applyFont="1" applyAlignment="1">
      <alignment horizontal="left" vertical="center"/>
    </xf>
    <xf numFmtId="0" fontId="13" fillId="0" borderId="0" xfId="0" quotePrefix="1" applyFont="1" applyAlignment="1">
      <alignment horizontal="right" vertical="center"/>
    </xf>
    <xf numFmtId="0" fontId="13"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horizontal="left" vertical="center"/>
    </xf>
    <xf numFmtId="0" fontId="5" fillId="0" borderId="0" xfId="0" applyFont="1" applyAlignment="1">
      <alignment vertical="center"/>
    </xf>
    <xf numFmtId="173" fontId="9" fillId="0" borderId="1" xfId="1" applyNumberFormat="1" applyFont="1" applyBorder="1" applyAlignment="1">
      <alignment horizontal="center" vertical="center"/>
    </xf>
    <xf numFmtId="0" fontId="4" fillId="0" borderId="0" xfId="0" applyFont="1" applyAlignment="1">
      <alignment vertical="center"/>
    </xf>
    <xf numFmtId="37" fontId="4" fillId="0" borderId="0" xfId="0" applyNumberFormat="1" applyFont="1" applyAlignment="1">
      <alignment vertical="center"/>
    </xf>
    <xf numFmtId="37" fontId="13" fillId="0" borderId="0" xfId="0" applyNumberFormat="1" applyFont="1" applyAlignment="1">
      <alignment vertical="center"/>
    </xf>
    <xf numFmtId="0" fontId="0" fillId="0" borderId="0" xfId="0" applyAlignment="1">
      <alignment vertical="center"/>
    </xf>
    <xf numFmtId="0" fontId="0" fillId="0" borderId="0" xfId="0" applyAlignment="1">
      <alignment vertical="top"/>
    </xf>
    <xf numFmtId="0" fontId="0" fillId="0" borderId="0" xfId="0" applyAlignment="1">
      <alignment wrapText="1"/>
    </xf>
    <xf numFmtId="0" fontId="24" fillId="0" borderId="0" xfId="0" applyFont="1" applyAlignment="1">
      <alignment vertical="center"/>
    </xf>
    <xf numFmtId="0" fontId="0" fillId="0" borderId="0" xfId="0" applyAlignment="1">
      <alignment horizontal="right"/>
    </xf>
    <xf numFmtId="37" fontId="47" fillId="0" borderId="0" xfId="0" applyNumberFormat="1" applyFont="1" applyAlignment="1">
      <alignment vertical="center"/>
    </xf>
    <xf numFmtId="165" fontId="47" fillId="0" borderId="0" xfId="0" applyNumberFormat="1" applyFont="1" applyAlignment="1">
      <alignment horizontal="center" vertical="center"/>
    </xf>
    <xf numFmtId="37" fontId="47" fillId="0" borderId="0" xfId="0" applyNumberFormat="1" applyFont="1" applyAlignment="1">
      <alignment horizontal="right" vertical="center"/>
    </xf>
    <xf numFmtId="9" fontId="47" fillId="0" borderId="0" xfId="1" applyFont="1" applyBorder="1" applyAlignment="1">
      <alignment horizontal="center" vertical="center"/>
    </xf>
    <xf numFmtId="9" fontId="47" fillId="0" borderId="0" xfId="1" applyFont="1" applyBorder="1" applyAlignment="1">
      <alignment horizontal="left" vertical="center"/>
    </xf>
    <xf numFmtId="1" fontId="14" fillId="0" borderId="0" xfId="1" applyNumberFormat="1" applyFont="1" applyBorder="1" applyAlignment="1">
      <alignment horizontal="center" vertical="center"/>
    </xf>
    <xf numFmtId="1" fontId="14" fillId="0" borderId="3" xfId="1" applyNumberFormat="1" applyFont="1" applyBorder="1" applyAlignment="1">
      <alignment horizontal="center" vertical="center"/>
    </xf>
    <xf numFmtId="0" fontId="19" fillId="0" borderId="0" xfId="0" quotePrefix="1" applyFont="1" applyAlignment="1">
      <alignment vertical="center"/>
    </xf>
    <xf numFmtId="9" fontId="16" fillId="0" borderId="0" xfId="1" applyFont="1" applyBorder="1" applyAlignment="1">
      <alignment horizontal="left" vertical="center"/>
    </xf>
    <xf numFmtId="170" fontId="49" fillId="0" borderId="0" xfId="0" applyNumberFormat="1" applyFont="1" applyAlignment="1">
      <alignment horizontal="left" vertical="center"/>
    </xf>
    <xf numFmtId="0" fontId="3" fillId="0" borderId="0" xfId="0" applyFont="1" applyAlignment="1">
      <alignment vertical="center"/>
    </xf>
    <xf numFmtId="0" fontId="51" fillId="0" borderId="0" xfId="0" applyFont="1"/>
    <xf numFmtId="0" fontId="51" fillId="0" borderId="0" xfId="0" applyFont="1" applyAlignment="1">
      <alignment horizontal="right"/>
    </xf>
    <xf numFmtId="0" fontId="51" fillId="0" borderId="0" xfId="0" quotePrefix="1" applyFont="1" applyAlignment="1">
      <alignment horizontal="right"/>
    </xf>
    <xf numFmtId="37" fontId="3" fillId="0" borderId="0" xfId="0" quotePrefix="1" applyNumberFormat="1" applyFont="1" applyAlignment="1">
      <alignment vertical="center"/>
    </xf>
    <xf numFmtId="37" fontId="2" fillId="0" borderId="0" xfId="0" quotePrefix="1" applyNumberFormat="1" applyFont="1" applyAlignment="1">
      <alignment vertical="center"/>
    </xf>
    <xf numFmtId="37" fontId="16" fillId="0" borderId="0" xfId="0" applyNumberFormat="1" applyFont="1" applyAlignment="1">
      <alignment horizontal="left"/>
    </xf>
    <xf numFmtId="5" fontId="0" fillId="0" borderId="0" xfId="0" applyNumberFormat="1" applyAlignment="1">
      <alignment vertical="center"/>
    </xf>
    <xf numFmtId="0" fontId="46" fillId="0" borderId="0" xfId="0" quotePrefix="1" applyFont="1" applyAlignment="1">
      <alignment horizontal="right" vertical="center"/>
    </xf>
    <xf numFmtId="0" fontId="20" fillId="0" borderId="6" xfId="0" applyFont="1" applyBorder="1" applyAlignment="1">
      <alignment horizontal="center" vertical="center"/>
    </xf>
    <xf numFmtId="5" fontId="52" fillId="0" borderId="0" xfId="0" applyNumberFormat="1" applyFont="1" applyAlignment="1">
      <alignment horizontal="center" vertical="center"/>
    </xf>
    <xf numFmtId="164" fontId="18" fillId="0" borderId="0" xfId="0" applyNumberFormat="1" applyFont="1" applyAlignment="1">
      <alignment horizontal="center" vertical="center"/>
    </xf>
    <xf numFmtId="9" fontId="18" fillId="0" borderId="0" xfId="1" applyFont="1" applyAlignment="1">
      <alignment horizontal="center" vertical="center"/>
    </xf>
    <xf numFmtId="9" fontId="18" fillId="0" borderId="0" xfId="1" applyFont="1" applyBorder="1" applyAlignment="1">
      <alignment horizontal="center" vertical="center"/>
    </xf>
    <xf numFmtId="0" fontId="53" fillId="0" borderId="0" xfId="0" applyFont="1" applyAlignment="1">
      <alignment vertical="center"/>
    </xf>
    <xf numFmtId="0" fontId="29" fillId="0" borderId="5" xfId="0" applyFont="1" applyBorder="1" applyAlignment="1">
      <alignment vertical="center" wrapText="1"/>
    </xf>
    <xf numFmtId="37" fontId="1" fillId="0" borderId="0" xfId="0" quotePrefix="1" applyNumberFormat="1" applyFont="1" applyAlignment="1">
      <alignment vertical="center"/>
    </xf>
    <xf numFmtId="167" fontId="16" fillId="0" borderId="0" xfId="1" applyNumberFormat="1" applyFont="1" applyAlignment="1">
      <alignment vertical="center"/>
    </xf>
    <xf numFmtId="0" fontId="29" fillId="0" borderId="5"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4147-4128-46CF-B8AD-591BFC11CDDE}">
  <sheetPr codeName="Sheet1"/>
  <dimension ref="B2:B23"/>
  <sheetViews>
    <sheetView showGridLines="0" showRowColHeaders="0" tabSelected="1" topLeftCell="A2" workbookViewId="0">
      <selection activeCell="B1" sqref="B1"/>
      <extLst>
        <ext xmlns:xlsdti="http://schemas.microsoft.com/office/spreadsheetml/2023/showDataTypeIcons" uri="{77bfe23e-c014-4d31-8a63-9c772dbf06b6}">
          <xlsdti:showDataTypeIcons visible="0"/>
        </ext>
      </extLst>
    </sheetView>
  </sheetViews>
  <sheetFormatPr defaultRowHeight="21"/>
  <cols>
    <col min="1" max="1" width="4.140625" style="58" customWidth="1"/>
    <col min="2" max="2" width="100.7109375" style="58" customWidth="1"/>
    <col min="3" max="16384" width="9.140625" style="58"/>
  </cols>
  <sheetData>
    <row r="2" spans="2:2" ht="21.75" thickBot="1"/>
    <row r="3" spans="2:2" ht="105" customHeight="1" thickBot="1">
      <c r="B3" s="120" t="s">
        <v>71</v>
      </c>
    </row>
    <row r="5" spans="2:2" ht="24" customHeight="1">
      <c r="B5" s="70"/>
    </row>
    <row r="6" spans="2:2" ht="26.25" customHeight="1">
      <c r="B6" s="73" t="s">
        <v>28</v>
      </c>
    </row>
    <row r="7" spans="2:2" ht="25.5" customHeight="1">
      <c r="B7" s="74"/>
    </row>
    <row r="8" spans="2:2" ht="63" customHeight="1">
      <c r="B8" s="71" t="s">
        <v>99</v>
      </c>
    </row>
    <row r="9" spans="2:2" ht="12" customHeight="1">
      <c r="B9" s="74"/>
    </row>
    <row r="10" spans="2:2" ht="105" customHeight="1">
      <c r="B10" s="71" t="s">
        <v>94</v>
      </c>
    </row>
    <row r="11" spans="2:2" ht="12" customHeight="1">
      <c r="B11" s="71"/>
    </row>
    <row r="12" spans="2:2" ht="105" customHeight="1">
      <c r="B12" s="71" t="s">
        <v>98</v>
      </c>
    </row>
    <row r="13" spans="2:2" ht="12" customHeight="1">
      <c r="B13" s="71"/>
    </row>
    <row r="14" spans="2:2" ht="42" customHeight="1">
      <c r="B14" s="72" t="s">
        <v>58</v>
      </c>
    </row>
    <row r="15" spans="2:2" ht="21" customHeight="1">
      <c r="B15" s="77" t="s">
        <v>27</v>
      </c>
    </row>
    <row r="16" spans="2:2" ht="12" customHeight="1">
      <c r="B16" s="75"/>
    </row>
    <row r="17" spans="2:2" ht="63" customHeight="1">
      <c r="B17" s="71" t="s">
        <v>57</v>
      </c>
    </row>
    <row r="18" spans="2:2" ht="21" customHeight="1">
      <c r="B18" s="70"/>
    </row>
    <row r="19" spans="2:2" ht="21" customHeight="1">
      <c r="B19" s="70" t="s">
        <v>29</v>
      </c>
    </row>
    <row r="20" spans="2:2" ht="21" customHeight="1">
      <c r="B20" s="70"/>
    </row>
    <row r="21" spans="2:2" ht="21" customHeight="1">
      <c r="B21" s="70"/>
    </row>
    <row r="22" spans="2:2" ht="21" customHeight="1" thickBot="1">
      <c r="B22" s="70"/>
    </row>
    <row r="23" spans="2:2" ht="159.94999999999999" customHeight="1" thickBot="1">
      <c r="B23" s="123" t="s">
        <v>30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sheetPr>
  <dimension ref="A4:BD75"/>
  <sheetViews>
    <sheetView showGridLines="0" showRowColHeaders="0" topLeftCell="A3" zoomScale="130" zoomScaleNormal="130" zoomScaleSheetLayoutView="100" workbookViewId="0">
      <selection activeCell="B1" sqref="B1"/>
    </sheetView>
  </sheetViews>
  <sheetFormatPr defaultColWidth="9.140625" defaultRowHeight="12.75"/>
  <cols>
    <col min="1" max="1" width="2.7109375" style="23" customWidth="1"/>
    <col min="2" max="2" width="2" style="23" customWidth="1"/>
    <col min="3" max="3" width="3.85546875" style="23" customWidth="1"/>
    <col min="4" max="4" width="12.85546875" style="23" customWidth="1"/>
    <col min="5" max="5" width="18.7109375" style="23" customWidth="1"/>
    <col min="6" max="6" width="6.42578125" style="23" customWidth="1"/>
    <col min="7" max="7" width="0.85546875" style="23" customWidth="1"/>
    <col min="8" max="56" width="7.5703125" style="23" customWidth="1"/>
    <col min="57" max="16384" width="9.140625" style="23"/>
  </cols>
  <sheetData>
    <row r="4" spans="1:32" ht="21.75" customHeight="1">
      <c r="B4" s="41" t="s">
        <v>63</v>
      </c>
      <c r="O4" s="59"/>
      <c r="S4" s="60"/>
    </row>
    <row r="5" spans="1:32" ht="12" customHeight="1">
      <c r="C5" s="93" t="s">
        <v>64</v>
      </c>
      <c r="D5" s="93"/>
      <c r="E5" s="93"/>
      <c r="F5" s="93"/>
      <c r="M5"/>
      <c r="N5"/>
      <c r="O5"/>
      <c r="P5"/>
      <c r="S5" s="59"/>
    </row>
    <row r="6" spans="1:32" ht="6" customHeight="1">
      <c r="C6" s="93"/>
      <c r="D6" s="93"/>
      <c r="E6" s="93"/>
      <c r="F6" s="93"/>
      <c r="M6"/>
      <c r="N6"/>
      <c r="O6"/>
      <c r="P6"/>
      <c r="S6" s="59"/>
    </row>
    <row r="7" spans="1:32" ht="15.75">
      <c r="C7" s="22" t="s">
        <v>93</v>
      </c>
      <c r="L7"/>
      <c r="M7"/>
      <c r="N7"/>
      <c r="O7"/>
      <c r="P7"/>
      <c r="S7" s="59"/>
    </row>
    <row r="8" spans="1:32" ht="15">
      <c r="A8" s="23" t="s">
        <v>26</v>
      </c>
      <c r="C8" s="2">
        <v>1</v>
      </c>
      <c r="D8" s="25" t="s">
        <v>13</v>
      </c>
      <c r="E8" s="25"/>
      <c r="F8" s="113" t="s">
        <v>15</v>
      </c>
      <c r="G8" s="26"/>
      <c r="H8" s="116">
        <v>7</v>
      </c>
      <c r="L8"/>
      <c r="M8"/>
      <c r="N8"/>
      <c r="O8"/>
      <c r="P8"/>
      <c r="S8" s="59"/>
    </row>
    <row r="9" spans="1:32" ht="6" customHeight="1">
      <c r="C9" s="2"/>
      <c r="D9" s="25"/>
      <c r="E9" s="25"/>
      <c r="F9" s="113"/>
      <c r="G9" s="26"/>
      <c r="H9" s="116"/>
      <c r="L9"/>
      <c r="M9"/>
      <c r="N9"/>
      <c r="O9"/>
      <c r="P9"/>
      <c r="S9" s="59"/>
    </row>
    <row r="10" spans="1:32" ht="15">
      <c r="A10" s="23" t="s">
        <v>26</v>
      </c>
      <c r="C10" s="2">
        <v>2</v>
      </c>
      <c r="D10" s="69" t="s">
        <v>39</v>
      </c>
      <c r="E10" s="25"/>
      <c r="F10" s="113" t="s">
        <v>15</v>
      </c>
      <c r="G10" s="26"/>
      <c r="H10" s="117">
        <v>0.05</v>
      </c>
      <c r="L10"/>
      <c r="M10"/>
      <c r="N10"/>
      <c r="O10"/>
      <c r="P10"/>
      <c r="S10" s="59"/>
    </row>
    <row r="11" spans="1:32" ht="15">
      <c r="A11" s="23" t="s">
        <v>26</v>
      </c>
      <c r="C11" s="2">
        <v>3</v>
      </c>
      <c r="D11" s="25" t="s">
        <v>16</v>
      </c>
      <c r="E11" s="25"/>
      <c r="F11" s="113" t="s">
        <v>15</v>
      </c>
      <c r="G11" s="26"/>
      <c r="H11" s="118">
        <v>0.7</v>
      </c>
      <c r="L11"/>
      <c r="M11"/>
      <c r="N11"/>
      <c r="O11"/>
      <c r="P11"/>
    </row>
    <row r="12" spans="1:32" ht="15">
      <c r="C12" s="2">
        <v>4</v>
      </c>
      <c r="D12" s="25" t="s">
        <v>11</v>
      </c>
      <c r="E12" s="25"/>
      <c r="F12" s="113" t="s">
        <v>15</v>
      </c>
      <c r="G12" s="26"/>
      <c r="H12" s="117">
        <v>0.04</v>
      </c>
      <c r="L12"/>
      <c r="M12"/>
      <c r="N12"/>
      <c r="O12"/>
      <c r="P12"/>
    </row>
    <row r="13" spans="1:32" ht="15">
      <c r="A13" s="23" t="s">
        <v>26</v>
      </c>
      <c r="C13" s="2">
        <v>5</v>
      </c>
      <c r="D13" s="69" t="s">
        <v>45</v>
      </c>
      <c r="E13" s="25"/>
      <c r="F13" s="113" t="s">
        <v>15</v>
      </c>
      <c r="G13" s="26"/>
      <c r="H13" s="117">
        <v>0.21</v>
      </c>
      <c r="L13"/>
      <c r="M13"/>
      <c r="N13"/>
      <c r="O13"/>
      <c r="P13"/>
    </row>
    <row r="14" spans="1:32" ht="12" customHeight="1">
      <c r="C14" s="2">
        <v>6</v>
      </c>
      <c r="D14" s="105" t="s">
        <v>82</v>
      </c>
      <c r="E14" s="25"/>
      <c r="F14" s="30" t="s">
        <v>103</v>
      </c>
      <c r="G14" s="26"/>
      <c r="H14" s="53">
        <f>COUNT(I51:BD51)</f>
        <v>8</v>
      </c>
      <c r="L14"/>
      <c r="M14"/>
      <c r="N14"/>
      <c r="O14"/>
      <c r="P14"/>
    </row>
    <row r="15" spans="1:32" ht="15.75">
      <c r="C15" s="56" t="s">
        <v>31</v>
      </c>
      <c r="G15" s="29"/>
      <c r="H15" s="29"/>
      <c r="L15"/>
      <c r="M15"/>
      <c r="N15"/>
      <c r="O15"/>
      <c r="P15"/>
      <c r="S15" s="36"/>
      <c r="T15" s="3"/>
      <c r="U15" s="3"/>
      <c r="V15" s="3"/>
      <c r="W15" s="3"/>
      <c r="X15" s="3"/>
      <c r="Y15" s="3"/>
      <c r="Z15" s="3"/>
      <c r="AB15" s="3"/>
      <c r="AC15" s="3"/>
      <c r="AD15" s="3"/>
      <c r="AF15" s="3"/>
    </row>
    <row r="16" spans="1:32" ht="12.75" customHeight="1" thickBot="1">
      <c r="B16" s="23" t="s">
        <v>26</v>
      </c>
      <c r="C16" s="2">
        <v>7</v>
      </c>
      <c r="D16" s="25" t="s">
        <v>12</v>
      </c>
      <c r="E16" s="25"/>
      <c r="F16" s="24"/>
      <c r="G16" s="26"/>
      <c r="H16" s="31">
        <f xml:space="preserve"> I19*(1-H11)/(1- H13)+H11*H12</f>
        <v>6.8070088596258363E-2</v>
      </c>
      <c r="I16" s="28" t="s">
        <v>126</v>
      </c>
      <c r="L16" s="92"/>
      <c r="M16" s="92"/>
      <c r="N16" s="92"/>
      <c r="O16" s="92"/>
      <c r="P16" s="92"/>
      <c r="S16" s="90"/>
      <c r="T16" s="90"/>
      <c r="U16" s="90"/>
      <c r="V16" s="90"/>
      <c r="W16" s="3"/>
      <c r="X16" s="3"/>
      <c r="Y16" s="3"/>
      <c r="Z16" s="3"/>
      <c r="AB16" s="3"/>
      <c r="AC16" s="3"/>
      <c r="AD16" s="3"/>
      <c r="AF16" s="3"/>
    </row>
    <row r="17" spans="1:37" ht="16.5" thickTop="1">
      <c r="C17" s="22" t="s">
        <v>41</v>
      </c>
      <c r="D17" s="25"/>
      <c r="E17" s="25"/>
      <c r="F17" s="30"/>
      <c r="G17" s="26"/>
      <c r="H17" s="32"/>
      <c r="I17" s="29"/>
      <c r="L17" s="91"/>
      <c r="M17" s="91"/>
      <c r="N17" s="91"/>
      <c r="O17" s="91"/>
      <c r="P17" s="91"/>
      <c r="R17" s="90"/>
      <c r="S17" s="90"/>
      <c r="T17" s="90"/>
      <c r="U17" s="90"/>
      <c r="V17" s="90"/>
    </row>
    <row r="18" spans="1:37" ht="13.5" customHeight="1">
      <c r="C18" s="23" t="s">
        <v>26</v>
      </c>
      <c r="D18" s="46" t="s">
        <v>25</v>
      </c>
      <c r="E18" s="46"/>
      <c r="G18" s="48"/>
      <c r="H18" s="55" t="s">
        <v>24</v>
      </c>
      <c r="I18" s="54" t="s">
        <v>17</v>
      </c>
      <c r="J18" s="65" t="s">
        <v>36</v>
      </c>
      <c r="K18" s="37" t="str">
        <f>IF(ISERROR(H29),"#ERROR! May not be able to find a solution.",IF(ROUND(J19,F19)=0,"","ERROR: Lines [9T], [9U], [10], and [11] do not all match."))</f>
        <v/>
      </c>
      <c r="M18" s="90"/>
      <c r="N18" s="112"/>
      <c r="O18" s="90"/>
      <c r="P18" s="90"/>
      <c r="R18" s="90"/>
      <c r="S18" s="90"/>
      <c r="T18" s="90"/>
      <c r="U18" s="90"/>
      <c r="V18" s="90"/>
    </row>
    <row r="19" spans="1:37" ht="13.5" customHeight="1" thickBot="1">
      <c r="A19" s="23" t="s">
        <v>26</v>
      </c>
      <c r="B19" s="23" t="s">
        <v>26</v>
      </c>
      <c r="C19" s="2">
        <v>8</v>
      </c>
      <c r="D19" s="87" t="s">
        <v>80</v>
      </c>
      <c r="E19" s="25"/>
      <c r="F19" s="114">
        <v>10</v>
      </c>
      <c r="H19" s="47">
        <f>NPV(I19,I67:BD67)/NPV(I19,I66:BD66)</f>
        <v>0.10551789993884776</v>
      </c>
      <c r="I19" s="47">
        <v>0.10551789997014703</v>
      </c>
      <c r="J19" s="62">
        <f>ROUND(H19-I19,F19)</f>
        <v>0</v>
      </c>
      <c r="K19" s="37" t="str">
        <f>IF(ISERROR(H29),"Place a reasonable estimate in Use cell.",IF(ROUND(J19,F19)=0,"","Ctrl Copy [9] Try, Paste Value several times to [9] Use or"))</f>
        <v/>
      </c>
      <c r="M19" s="90"/>
      <c r="N19" s="90"/>
      <c r="O19" s="90"/>
      <c r="P19" s="90"/>
      <c r="R19" s="90"/>
      <c r="S19" s="90"/>
      <c r="T19" s="90"/>
      <c r="U19" s="90"/>
      <c r="V19" s="90"/>
    </row>
    <row r="20" spans="1:37" ht="13.5" customHeight="1" thickTop="1">
      <c r="C20" s="2"/>
      <c r="D20" s="25"/>
      <c r="E20" s="25"/>
      <c r="F20" s="24"/>
      <c r="G20" s="26"/>
      <c r="J20" s="38"/>
      <c r="K20" s="37" t="str">
        <f>IF(ISERROR(H29),"",IF(ROUND(J19,F19)=0,"","use Goal Seek:  Set cell: Differ, To value: 0, By changing: Use."))</f>
        <v/>
      </c>
      <c r="M20" s="90"/>
      <c r="N20" s="90"/>
      <c r="O20" s="90"/>
      <c r="P20" s="90"/>
      <c r="R20" s="90"/>
      <c r="S20" s="90"/>
      <c r="T20" s="90"/>
      <c r="U20" s="90"/>
      <c r="V20" s="90"/>
      <c r="W20" s="3"/>
    </row>
    <row r="21" spans="1:37" s="1" customFormat="1" ht="19.5" customHeight="1">
      <c r="B21" s="80" t="s">
        <v>53</v>
      </c>
      <c r="F21" s="81"/>
      <c r="G21" s="82"/>
      <c r="H21" s="83"/>
      <c r="I21" s="84"/>
      <c r="M21" s="90"/>
      <c r="N21" s="90"/>
      <c r="O21" s="90"/>
      <c r="P21" s="90"/>
      <c r="Q21" s="23"/>
      <c r="R21" s="90"/>
      <c r="S21" s="90"/>
      <c r="T21" s="90"/>
      <c r="U21" s="90"/>
      <c r="V21" s="90"/>
      <c r="W21" s="89"/>
    </row>
    <row r="22" spans="1:37" s="1" customFormat="1" ht="19.5" customHeight="1">
      <c r="B22" s="80" t="s">
        <v>83</v>
      </c>
      <c r="F22" s="81"/>
      <c r="G22" s="82"/>
      <c r="H22" s="83"/>
      <c r="I22" s="84"/>
      <c r="M22" s="90"/>
      <c r="N22" s="90"/>
      <c r="Q22" s="23"/>
      <c r="T22" s="90"/>
      <c r="U22" s="90"/>
      <c r="V22" s="90"/>
      <c r="W22" s="89"/>
    </row>
    <row r="23" spans="1:37" ht="6" customHeight="1">
      <c r="B23" s="68"/>
      <c r="E23" s="25"/>
      <c r="F23" s="44"/>
      <c r="G23" s="26"/>
      <c r="H23" s="27"/>
      <c r="I23" s="28"/>
      <c r="O23" s="59"/>
      <c r="P23" s="59"/>
      <c r="R23" s="79"/>
      <c r="S23" s="79"/>
      <c r="T23" s="79"/>
      <c r="U23" s="79"/>
      <c r="V23" s="79"/>
      <c r="W23" s="3"/>
    </row>
    <row r="24" spans="1:37" s="95" customFormat="1" ht="18.75" customHeight="1">
      <c r="B24" s="104" t="s">
        <v>84</v>
      </c>
      <c r="C24" s="96"/>
      <c r="F24" s="97"/>
      <c r="H24" s="98"/>
      <c r="I24" s="98"/>
      <c r="J24" s="98"/>
      <c r="K24" s="98"/>
      <c r="M24" s="98"/>
      <c r="N24" s="98"/>
      <c r="O24" s="98"/>
      <c r="P24" s="98"/>
      <c r="Q24" s="99"/>
      <c r="R24" s="98"/>
      <c r="S24" s="98"/>
      <c r="T24" s="98"/>
      <c r="U24" s="98"/>
      <c r="V24" s="98"/>
      <c r="W24" s="98"/>
      <c r="X24" s="98"/>
      <c r="Y24" s="98"/>
      <c r="Z24" s="98"/>
      <c r="AA24" s="98"/>
      <c r="AB24" s="98"/>
      <c r="AC24" s="98"/>
      <c r="AD24" s="98"/>
      <c r="AE24" s="98"/>
      <c r="AF24" s="98"/>
      <c r="AG24" s="98"/>
      <c r="AH24" s="98"/>
      <c r="AI24" s="98"/>
      <c r="AJ24" s="98"/>
      <c r="AK24" s="98"/>
    </row>
    <row r="25" spans="1:37" s="95" customFormat="1" ht="18.75" customHeight="1">
      <c r="B25" s="104" t="s">
        <v>92</v>
      </c>
      <c r="C25" s="96"/>
      <c r="F25" s="97"/>
      <c r="H25" s="98"/>
      <c r="I25" s="98"/>
      <c r="J25" s="98"/>
      <c r="K25" s="98"/>
      <c r="M25" s="98"/>
      <c r="N25" s="98"/>
      <c r="O25" s="98"/>
      <c r="P25" s="98"/>
      <c r="Q25" s="99"/>
      <c r="R25" s="98"/>
      <c r="S25" s="98"/>
      <c r="T25" s="98"/>
      <c r="U25" s="98"/>
      <c r="V25" s="98"/>
      <c r="W25" s="98"/>
      <c r="X25" s="98"/>
      <c r="Y25" s="98"/>
      <c r="Z25" s="98"/>
      <c r="AA25" s="98"/>
      <c r="AB25" s="98"/>
      <c r="AC25" s="98"/>
      <c r="AD25" s="98"/>
      <c r="AE25" s="98"/>
      <c r="AF25" s="98"/>
      <c r="AG25" s="98"/>
      <c r="AH25" s="98"/>
      <c r="AI25" s="98"/>
      <c r="AJ25" s="98"/>
      <c r="AK25" s="98"/>
    </row>
    <row r="26" spans="1:37" s="95" customFormat="1" ht="18.75" customHeight="1">
      <c r="B26" s="104" t="s">
        <v>91</v>
      </c>
      <c r="C26" s="96"/>
      <c r="F26" s="97"/>
      <c r="H26" s="98"/>
      <c r="I26" s="98"/>
      <c r="J26" s="98"/>
      <c r="K26" s="98"/>
      <c r="M26" s="98"/>
      <c r="N26" s="98"/>
      <c r="O26" s="98"/>
      <c r="P26" s="98"/>
      <c r="Q26" s="99"/>
      <c r="R26" s="98"/>
      <c r="S26" s="98"/>
      <c r="T26" s="98"/>
      <c r="U26" s="98"/>
      <c r="V26" s="98"/>
      <c r="W26" s="98"/>
      <c r="X26" s="98"/>
      <c r="Y26" s="98"/>
      <c r="Z26" s="98"/>
      <c r="AA26" s="98"/>
      <c r="AB26" s="98"/>
      <c r="AC26" s="98"/>
      <c r="AD26" s="98"/>
      <c r="AE26" s="98"/>
      <c r="AF26" s="98"/>
      <c r="AG26" s="98"/>
      <c r="AH26" s="98"/>
      <c r="AI26" s="98"/>
      <c r="AJ26" s="98"/>
      <c r="AK26" s="98"/>
    </row>
    <row r="27" spans="1:37" s="3" customFormat="1" ht="6" customHeight="1">
      <c r="B27" s="80"/>
      <c r="C27" s="2"/>
      <c r="F27" s="6"/>
      <c r="H27" s="34"/>
      <c r="I27" s="34"/>
      <c r="J27" s="34"/>
      <c r="K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row>
    <row r="28" spans="1:37" s="3" customFormat="1" ht="15.75">
      <c r="C28" s="11" t="s">
        <v>33</v>
      </c>
      <c r="D28" s="12"/>
      <c r="E28" s="12"/>
      <c r="F28" s="13"/>
      <c r="I28" s="40"/>
    </row>
    <row r="29" spans="1:37" s="3" customFormat="1" ht="12.75" customHeight="1" thickBot="1">
      <c r="A29" s="3" t="s">
        <v>26</v>
      </c>
      <c r="B29" s="3" t="s">
        <v>26</v>
      </c>
      <c r="C29" s="2">
        <v>9</v>
      </c>
      <c r="D29" s="64" t="s">
        <v>35</v>
      </c>
      <c r="F29" s="42"/>
      <c r="H29" s="47">
        <f>IRR(H64:BD64,I19)</f>
        <v>0.10551789995478122</v>
      </c>
      <c r="I29" s="35" t="s">
        <v>127</v>
      </c>
      <c r="J29" s="15"/>
      <c r="K29" s="15"/>
      <c r="L29" s="15"/>
      <c r="N29" s="16"/>
      <c r="O29" s="16"/>
      <c r="P29" s="59"/>
    </row>
    <row r="30" spans="1:37" s="3" customFormat="1" ht="12.75" customHeight="1" thickTop="1" thickBot="1">
      <c r="C30" s="2">
        <v>10</v>
      </c>
      <c r="D30" s="64" t="s">
        <v>34</v>
      </c>
      <c r="F30" s="42"/>
      <c r="H30" s="47">
        <f>NPV(I19,I67:BD67)/NPV(I19,I66:BD66)</f>
        <v>0.10551789993884776</v>
      </c>
      <c r="I30" s="35" t="s">
        <v>128</v>
      </c>
      <c r="J30" s="15"/>
      <c r="K30" s="15"/>
      <c r="L30" s="15"/>
      <c r="N30" s="16"/>
      <c r="O30" s="16"/>
      <c r="P30" s="59"/>
      <c r="S30" s="79"/>
      <c r="T30" s="79"/>
      <c r="U30" s="79"/>
      <c r="V30" s="79"/>
      <c r="W30" s="23"/>
      <c r="X30" s="23"/>
      <c r="Y30" s="23"/>
      <c r="Z30" s="23"/>
      <c r="AA30" s="23"/>
      <c r="AB30" s="23"/>
      <c r="AC30" s="23"/>
      <c r="AD30" s="23"/>
      <c r="AE30" s="23"/>
    </row>
    <row r="31" spans="1:37" s="3" customFormat="1" ht="12.75" customHeight="1" thickTop="1" thickBot="1">
      <c r="C31" s="2">
        <v>11</v>
      </c>
      <c r="D31" s="88" t="s">
        <v>55</v>
      </c>
      <c r="H31" s="49">
        <f>NPV(I19,I64:BD64)</f>
        <v>210.04956080983862</v>
      </c>
      <c r="I31" s="35" t="s">
        <v>129</v>
      </c>
      <c r="J31" s="15"/>
      <c r="K31" s="15"/>
      <c r="L31" s="15"/>
      <c r="N31" s="16"/>
      <c r="O31" s="16"/>
      <c r="P31" s="122"/>
      <c r="R31" s="23"/>
    </row>
    <row r="32" spans="1:37" s="3" customFormat="1" ht="12.75" customHeight="1" thickTop="1" thickBot="1">
      <c r="C32" s="2">
        <v>12</v>
      </c>
      <c r="D32" s="63" t="s">
        <v>32</v>
      </c>
      <c r="H32" s="50">
        <f>H71</f>
        <v>0.30000000000000004</v>
      </c>
      <c r="I32" s="35" t="s">
        <v>130</v>
      </c>
      <c r="J32" s="15"/>
      <c r="K32" s="15"/>
    </row>
    <row r="33" spans="1:56" s="3" customFormat="1" ht="12.75" customHeight="1" thickTop="1" thickBot="1">
      <c r="C33" s="2">
        <v>13</v>
      </c>
      <c r="D33" s="67" t="s">
        <v>42</v>
      </c>
      <c r="H33" s="51">
        <f ca="1">OFFSET(H69,0,H14*1,1,1)</f>
        <v>0</v>
      </c>
      <c r="I33" s="35" t="str">
        <f>"Line [39], period "&amp;H14</f>
        <v>Line [39], period 8</v>
      </c>
      <c r="J33" s="15"/>
      <c r="K33" s="15"/>
      <c r="P33" s="59"/>
    </row>
    <row r="34" spans="1:56" ht="6" customHeight="1" thickTop="1">
      <c r="C34" s="1"/>
      <c r="O34" s="59"/>
      <c r="P34" s="59"/>
      <c r="R34" s="79"/>
      <c r="S34" s="3"/>
      <c r="T34" s="3"/>
      <c r="U34" s="3"/>
      <c r="V34" s="3"/>
      <c r="W34" s="3"/>
      <c r="X34" s="3"/>
      <c r="Y34" s="3"/>
      <c r="Z34" s="3"/>
      <c r="AA34" s="3"/>
      <c r="AB34" s="3"/>
      <c r="AC34" s="3"/>
      <c r="AD34" s="3"/>
      <c r="AE34" s="3"/>
    </row>
    <row r="35" spans="1:56" s="3" customFormat="1" ht="15.75">
      <c r="C35" s="66" t="s">
        <v>81</v>
      </c>
      <c r="D35" s="66"/>
      <c r="E35" s="12"/>
      <c r="F35" s="12"/>
      <c r="G35" s="15"/>
      <c r="K35" s="15"/>
      <c r="P35" s="59"/>
    </row>
    <row r="36" spans="1:56" s="3" customFormat="1" ht="12.75" customHeight="1">
      <c r="A36" s="3" t="s">
        <v>26</v>
      </c>
      <c r="B36" s="3" t="s">
        <v>26</v>
      </c>
      <c r="C36" s="2">
        <v>14</v>
      </c>
      <c r="D36" s="87" t="s">
        <v>56</v>
      </c>
      <c r="G36" s="15"/>
      <c r="H36" s="52">
        <f>NPV(I19,I51:BD51)*PMT(I19,H14,-1)</f>
        <v>116.37966091043027</v>
      </c>
      <c r="J36" s="35" t="s">
        <v>131</v>
      </c>
      <c r="P36" s="59"/>
    </row>
    <row r="37" spans="1:56" s="3" customFormat="1" ht="12.75" customHeight="1">
      <c r="B37" s="3" t="s">
        <v>26</v>
      </c>
      <c r="C37" s="2">
        <v>15</v>
      </c>
      <c r="D37" s="87" t="s">
        <v>54</v>
      </c>
      <c r="G37" s="15"/>
      <c r="H37" s="86">
        <f>PMT(H16,H14,-1)</f>
        <v>0.16621743047864873</v>
      </c>
      <c r="I37" s="35"/>
      <c r="J37" s="35" t="s">
        <v>132</v>
      </c>
      <c r="K37" s="15"/>
      <c r="P37" s="59"/>
    </row>
    <row r="38" spans="1:56" s="3" customFormat="1" ht="12.75" customHeight="1" thickBot="1">
      <c r="C38" s="2">
        <v>16</v>
      </c>
      <c r="D38" s="87" t="s">
        <v>1</v>
      </c>
      <c r="G38" s="15"/>
      <c r="H38" s="52"/>
      <c r="I38" s="49">
        <f>H36/H37</f>
        <v>700.1652027425589</v>
      </c>
      <c r="J38" s="35" t="s">
        <v>133</v>
      </c>
      <c r="K38" s="15"/>
      <c r="P38" s="59"/>
    </row>
    <row r="39" spans="1:56" s="3" customFormat="1" ht="6" customHeight="1" thickTop="1">
      <c r="C39" s="2"/>
      <c r="D39" s="85"/>
      <c r="G39" s="15"/>
      <c r="H39" s="52"/>
      <c r="I39" s="52"/>
      <c r="J39" s="35"/>
      <c r="K39" s="15"/>
      <c r="P39" s="59"/>
    </row>
    <row r="40" spans="1:56" s="3" customFormat="1" ht="15.75">
      <c r="C40" s="11" t="s">
        <v>38</v>
      </c>
      <c r="D40" s="12"/>
      <c r="E40" s="12"/>
      <c r="F40" s="13"/>
      <c r="H40" s="34"/>
      <c r="I40" s="34"/>
      <c r="J40" s="34"/>
      <c r="K40" s="34"/>
      <c r="L40" s="34"/>
      <c r="M40" s="34"/>
      <c r="N40" s="34"/>
      <c r="O40" s="34"/>
      <c r="P40" s="61"/>
      <c r="R40" s="34"/>
      <c r="S40" s="34"/>
      <c r="T40" s="34"/>
      <c r="U40" s="34"/>
      <c r="V40" s="34"/>
      <c r="W40" s="34"/>
      <c r="X40" s="34"/>
      <c r="Y40" s="34"/>
      <c r="Z40" s="34"/>
      <c r="AA40" s="34"/>
      <c r="AB40" s="34"/>
      <c r="AC40" s="34"/>
      <c r="AD40" s="34"/>
      <c r="AE40" s="34"/>
      <c r="AF40" s="34"/>
      <c r="AG40" s="34"/>
      <c r="AH40" s="34"/>
      <c r="AI40" s="34"/>
      <c r="AJ40" s="34"/>
      <c r="AK40" s="34"/>
    </row>
    <row r="41" spans="1:56" s="3" customFormat="1" ht="15">
      <c r="C41" s="4" t="s">
        <v>72</v>
      </c>
      <c r="H41" s="57">
        <v>0</v>
      </c>
      <c r="I41" s="57">
        <f>H41+1</f>
        <v>1</v>
      </c>
      <c r="J41" s="57">
        <f>I41+1</f>
        <v>2</v>
      </c>
      <c r="K41" s="57">
        <f>J41+1</f>
        <v>3</v>
      </c>
      <c r="L41" s="57">
        <f>K41+1</f>
        <v>4</v>
      </c>
      <c r="M41" s="57">
        <f>L41+1</f>
        <v>5</v>
      </c>
      <c r="N41" s="57">
        <f>M41+1</f>
        <v>6</v>
      </c>
      <c r="O41" s="57">
        <f>N41+1</f>
        <v>7</v>
      </c>
      <c r="P41" s="57">
        <f>O41+1</f>
        <v>8</v>
      </c>
      <c r="Q41" s="57">
        <f>P41+1</f>
        <v>9</v>
      </c>
      <c r="R41" s="57">
        <f>Q41+1</f>
        <v>10</v>
      </c>
      <c r="S41" s="57">
        <f>R41+1</f>
        <v>11</v>
      </c>
      <c r="T41" s="57">
        <f>S41+1</f>
        <v>12</v>
      </c>
      <c r="U41" s="57">
        <f>T41+1</f>
        <v>13</v>
      </c>
      <c r="V41" s="57">
        <f>U41+1</f>
        <v>14</v>
      </c>
      <c r="W41" s="57">
        <f>V41+1</f>
        <v>15</v>
      </c>
      <c r="X41" s="57">
        <f>W41+1</f>
        <v>16</v>
      </c>
      <c r="Y41" s="57">
        <f>X41+1</f>
        <v>17</v>
      </c>
      <c r="Z41" s="57">
        <f>Y41+1</f>
        <v>18</v>
      </c>
      <c r="AA41" s="57">
        <f>Z41+1</f>
        <v>19</v>
      </c>
      <c r="AB41" s="57">
        <f>AA41+1</f>
        <v>20</v>
      </c>
      <c r="AC41" s="57">
        <f>AB41+1</f>
        <v>21</v>
      </c>
      <c r="AD41" s="57">
        <f>AC41+1</f>
        <v>22</v>
      </c>
      <c r="AE41" s="57">
        <f>AD41+1</f>
        <v>23</v>
      </c>
      <c r="AF41" s="57">
        <f>AE41+1</f>
        <v>24</v>
      </c>
      <c r="AG41" s="57">
        <f>AF41+1</f>
        <v>25</v>
      </c>
      <c r="AH41" s="57">
        <f>AG41+1</f>
        <v>26</v>
      </c>
      <c r="AI41" s="57">
        <f>AH41+1</f>
        <v>27</v>
      </c>
      <c r="AJ41" s="57">
        <f>AI41+1</f>
        <v>28</v>
      </c>
      <c r="AK41" s="57">
        <f>AJ41+1</f>
        <v>29</v>
      </c>
      <c r="AL41" s="57">
        <f>AK41+1</f>
        <v>30</v>
      </c>
      <c r="AM41" s="57">
        <f>AL41+1</f>
        <v>31</v>
      </c>
      <c r="AN41" s="57">
        <f>AM41+1</f>
        <v>32</v>
      </c>
      <c r="AO41" s="57">
        <f>AN41+1</f>
        <v>33</v>
      </c>
      <c r="AP41" s="57">
        <f>AO41+1</f>
        <v>34</v>
      </c>
      <c r="AQ41" s="57">
        <f>AP41+1</f>
        <v>35</v>
      </c>
      <c r="AR41" s="57">
        <f>AQ41+1</f>
        <v>36</v>
      </c>
      <c r="AS41" s="57">
        <f>AR41+1</f>
        <v>37</v>
      </c>
      <c r="AT41" s="57">
        <f>AS41+1</f>
        <v>38</v>
      </c>
      <c r="AU41" s="57">
        <f>AT41+1</f>
        <v>39</v>
      </c>
      <c r="AV41" s="57">
        <f>AU41+1</f>
        <v>40</v>
      </c>
      <c r="AW41" s="57">
        <f>AV41+1</f>
        <v>41</v>
      </c>
      <c r="AX41" s="57">
        <f>AW41+1</f>
        <v>42</v>
      </c>
      <c r="AY41" s="57">
        <f>AX41+1</f>
        <v>43</v>
      </c>
      <c r="AZ41" s="57">
        <f>AY41+1</f>
        <v>44</v>
      </c>
      <c r="BA41" s="57">
        <f>AZ41+1</f>
        <v>45</v>
      </c>
      <c r="BB41" s="57">
        <f>BA41+1</f>
        <v>46</v>
      </c>
      <c r="BC41" s="57">
        <f>BB41+1</f>
        <v>47</v>
      </c>
      <c r="BD41" s="57">
        <f>BC41+1</f>
        <v>48</v>
      </c>
    </row>
    <row r="42" spans="1:56" s="3" customFormat="1" ht="12" customHeight="1">
      <c r="C42" s="39">
        <v>17</v>
      </c>
      <c r="D42" s="5" t="s">
        <v>1</v>
      </c>
      <c r="F42" s="6" t="s">
        <v>104</v>
      </c>
      <c r="H42" s="17">
        <f>H8*I49</f>
        <v>700.16520277599409</v>
      </c>
      <c r="I42" s="17">
        <f>H42</f>
        <v>700.16520277599409</v>
      </c>
      <c r="J42" s="17">
        <f>IF(J41&lt;$H14,I42,IF(J41=$H14,0,""))</f>
        <v>700.16520277599409</v>
      </c>
      <c r="K42" s="17">
        <f>IF(K41&lt;$H14,J42,IF(K41=$H14,0,""))</f>
        <v>700.16520277599409</v>
      </c>
      <c r="L42" s="17">
        <f>IF(L41&lt;$H14,K42,IF(L41=$H14,0,""))</f>
        <v>700.16520277599409</v>
      </c>
      <c r="M42" s="17">
        <f>IF(M41&lt;$H14,L42,IF(M41=$H14,0,""))</f>
        <v>700.16520277599409</v>
      </c>
      <c r="N42" s="17">
        <f>IF(N41&lt;$H14,M42,IF(N41=$H14,0,""))</f>
        <v>700.16520277599409</v>
      </c>
      <c r="O42" s="17">
        <f>IF(O41&lt;$H14,N42,IF(O41=$H14,0,""))</f>
        <v>700.16520277599409</v>
      </c>
      <c r="P42" s="17">
        <f>IF(P41&lt;$H14,O42,IF(P41=$H14,0,""))</f>
        <v>0</v>
      </c>
      <c r="Q42" s="17" t="str">
        <f>IF(Q41&lt;$H14,P42,IF(Q41=$H14,0,""))</f>
        <v/>
      </c>
      <c r="R42" s="17" t="str">
        <f>IF(R41&lt;$H14,Q42,IF(R41=$H14,0,""))</f>
        <v/>
      </c>
      <c r="S42" s="17" t="str">
        <f>IF(S41&lt;$H14,R42,IF(S41=$H14,0,""))</f>
        <v/>
      </c>
      <c r="T42" s="17" t="str">
        <f>IF(T41&lt;$H14,S42,IF(T41=$H14,0,""))</f>
        <v/>
      </c>
      <c r="U42" s="17" t="str">
        <f>IF(U41&lt;$H14,T42,IF(U41=$H14,0,""))</f>
        <v/>
      </c>
      <c r="V42" s="17" t="str">
        <f>IF(V41&lt;$H14,U42,IF(V41=$H14,0,""))</f>
        <v/>
      </c>
      <c r="W42" s="17" t="str">
        <f>IF(W41&lt;$H14,V42,IF(W41=$H14,0,""))</f>
        <v/>
      </c>
      <c r="X42" s="17" t="str">
        <f>IF(X41&lt;$H14,W42,IF(X41=$H14,0,""))</f>
        <v/>
      </c>
      <c r="Y42" s="17" t="str">
        <f>IF(Y41&lt;$H14,X42,IF(Y41=$H14,0,""))</f>
        <v/>
      </c>
      <c r="Z42" s="17" t="str">
        <f>IF(Z41&lt;$H14,Y42,IF(Z41=$H14,0,""))</f>
        <v/>
      </c>
      <c r="AA42" s="17" t="str">
        <f>IF(AA41&lt;$H14,Z42,IF(AA41=$H14,0,""))</f>
        <v/>
      </c>
      <c r="AB42" s="17" t="str">
        <f>IF(AB41&lt;$H14,AA42,IF(AB41=$H14,0,""))</f>
        <v/>
      </c>
      <c r="AC42" s="17" t="str">
        <f>IF(AC41&lt;$H14,AB42,IF(AC41=$H14,0,""))</f>
        <v/>
      </c>
      <c r="AD42" s="17" t="str">
        <f>IF(AD41&lt;$H14,AC42,IF(AD41=$H14,0,""))</f>
        <v/>
      </c>
      <c r="AE42" s="17" t="str">
        <f>IF(AE41&lt;$H14,AD42,IF(AE41=$H14,0,""))</f>
        <v/>
      </c>
      <c r="AF42" s="17" t="str">
        <f>IF(AF41&lt;$H14,AE42,IF(AF41=$H14,0,""))</f>
        <v/>
      </c>
      <c r="AG42" s="17" t="str">
        <f>IF(AG41&lt;$H14,AF42,IF(AG41=$H14,0,""))</f>
        <v/>
      </c>
      <c r="AH42" s="17" t="str">
        <f>IF(AH41&lt;$H14,AG42,IF(AH41=$H14,0,""))</f>
        <v/>
      </c>
      <c r="AI42" s="17" t="str">
        <f>IF(AI41&lt;$H14,AH42,IF(AI41=$H14,0,""))</f>
        <v/>
      </c>
      <c r="AJ42" s="17" t="str">
        <f>IF(AJ41&lt;$H14,AI42,IF(AJ41=$H14,0,""))</f>
        <v/>
      </c>
      <c r="AK42" s="17" t="str">
        <f>IF(AK41&lt;$H14,AJ42,IF(AK41=$H14,0,""))</f>
        <v/>
      </c>
      <c r="AL42" s="17" t="str">
        <f>IF(AL41&lt;$H14,AK42,IF(AL41=$H14,0,""))</f>
        <v/>
      </c>
      <c r="AM42" s="17" t="str">
        <f>IF(AM41&lt;$H14,AL42,IF(AM41=$H14,0,""))</f>
        <v/>
      </c>
      <c r="AN42" s="17" t="str">
        <f>IF(AN41&lt;$H14,AM42,IF(AN41=$H14,0,""))</f>
        <v/>
      </c>
      <c r="AO42" s="17" t="str">
        <f>IF(AO41&lt;$H14,AN42,IF(AO41=$H14,0,""))</f>
        <v/>
      </c>
      <c r="AP42" s="17" t="str">
        <f>IF(AP41&lt;$H14,AO42,IF(AP41=$H14,0,""))</f>
        <v/>
      </c>
      <c r="AQ42" s="17" t="str">
        <f>IF(AQ41&lt;$H14,AP42,IF(AQ41=$H14,0,""))</f>
        <v/>
      </c>
      <c r="AR42" s="17" t="str">
        <f>IF(AR41&lt;$H14,AQ42,IF(AR41=$H14,0,""))</f>
        <v/>
      </c>
      <c r="AS42" s="17" t="str">
        <f>IF(AS41&lt;$H14,AR42,IF(AS41=$H14,0,""))</f>
        <v/>
      </c>
      <c r="AT42" s="17" t="str">
        <f>IF(AT41&lt;$H14,AS42,IF(AT41=$H14,0,""))</f>
        <v/>
      </c>
      <c r="AU42" s="17" t="str">
        <f>IF(AU41&lt;$H14,AT42,IF(AU41=$H14,0,""))</f>
        <v/>
      </c>
      <c r="AV42" s="17" t="str">
        <f>IF(AV41&lt;$H14,AU42,IF(AV41=$H14,0,""))</f>
        <v/>
      </c>
      <c r="AW42" s="17" t="str">
        <f>IF(AW41&lt;$H14,AV42,IF(AW41=$H14,0,""))</f>
        <v/>
      </c>
      <c r="AX42" s="17" t="str">
        <f>IF(AX41&lt;$H14,AW42,IF(AX41=$H14,0,""))</f>
        <v/>
      </c>
      <c r="AY42" s="17" t="str">
        <f>IF(AY41&lt;$H14,AX42,IF(AY41=$H14,0,""))</f>
        <v/>
      </c>
      <c r="AZ42" s="17" t="str">
        <f>IF(AZ41&lt;$H14,AY42,IF(AZ41=$H14,0,""))</f>
        <v/>
      </c>
      <c r="BA42" s="17" t="str">
        <f>IF(BA41&lt;$H14,AZ42,IF(BA41=$H14,0,""))</f>
        <v/>
      </c>
      <c r="BB42" s="17" t="str">
        <f>IF(BB41&lt;$H14,BA42,IF(BB41=$H14,0,""))</f>
        <v/>
      </c>
      <c r="BC42" s="17" t="str">
        <f>IF(BC41&lt;$H14,BB42,IF(BC41=$H14,0,""))</f>
        <v/>
      </c>
      <c r="BD42" s="17" t="str">
        <f>IF(BD41&lt;$H14,BC42,IF(BD41=$H14,0,""))</f>
        <v/>
      </c>
    </row>
    <row r="43" spans="1:56" s="3" customFormat="1" ht="12" customHeight="1">
      <c r="C43" s="39">
        <v>18</v>
      </c>
      <c r="D43" s="3" t="s">
        <v>8</v>
      </c>
      <c r="F43" s="6" t="s">
        <v>105</v>
      </c>
      <c r="H43" s="14"/>
      <c r="I43" s="14">
        <f>H43+I52</f>
        <v>-87.520650346999261</v>
      </c>
      <c r="J43" s="14">
        <f>IF(J41&lt;$H14,I43+J52,IF(J41=$H14,0,""))</f>
        <v>-175.04130069399852</v>
      </c>
      <c r="K43" s="14">
        <f>IF(K41&lt;$H14,J43+K52,IF(K41=$H14,0,""))</f>
        <v>-262.56195104099777</v>
      </c>
      <c r="L43" s="14">
        <f>IF(L41&lt;$H14,K43+L52,IF(L41=$H14,0,""))</f>
        <v>-350.08260138799704</v>
      </c>
      <c r="M43" s="14">
        <f>IF(M41&lt;$H14,L43+M52,IF(M41=$H14,0,""))</f>
        <v>-437.60325173499632</v>
      </c>
      <c r="N43" s="14">
        <f>IF(N41&lt;$H14,M43+N52,IF(N41=$H14,0,""))</f>
        <v>-525.12390208199554</v>
      </c>
      <c r="O43" s="14">
        <f>IF(O41&lt;$H14,N43+O52,IF(O41=$H14,0,""))</f>
        <v>-612.64455242899476</v>
      </c>
      <c r="P43" s="14">
        <f>IF(P41&lt;$H14,O43+P52,IF(P41=$H14,0,""))</f>
        <v>0</v>
      </c>
      <c r="Q43" s="14" t="str">
        <f>IF(Q41&lt;$H14,P43+Q52,IF(Q41=$H14,0,""))</f>
        <v/>
      </c>
      <c r="R43" s="14" t="str">
        <f>IF(R41&lt;$H14,Q43+R52,IF(R41=$H14,0,""))</f>
        <v/>
      </c>
      <c r="S43" s="14" t="str">
        <f>IF(S41&lt;$H14,R43+S52,IF(S41=$H14,0,""))</f>
        <v/>
      </c>
      <c r="T43" s="14" t="str">
        <f>IF(T41&lt;$H14,S43+T52,IF(T41=$H14,0,""))</f>
        <v/>
      </c>
      <c r="U43" s="14" t="str">
        <f>IF(U41&lt;$H14,T43+U52,IF(U41=$H14,0,""))</f>
        <v/>
      </c>
      <c r="V43" s="14" t="str">
        <f>IF(V41&lt;$H14,U43+V52,IF(V41=$H14,0,""))</f>
        <v/>
      </c>
      <c r="W43" s="14" t="str">
        <f>IF(W41&lt;$H14,V43+W52,IF(W41=$H14,0,""))</f>
        <v/>
      </c>
      <c r="X43" s="14" t="str">
        <f>IF(X41&lt;$H14,W43+X52,IF(X41=$H14,0,""))</f>
        <v/>
      </c>
      <c r="Y43" s="14" t="str">
        <f>IF(Y41&lt;$H14,X43+Y52,IF(Y41=$H14,0,""))</f>
        <v/>
      </c>
      <c r="Z43" s="14" t="str">
        <f>IF(Z41&lt;$H14,Y43+Z52,IF(Z41=$H14,0,""))</f>
        <v/>
      </c>
      <c r="AA43" s="14" t="str">
        <f>IF(AA41&lt;$H14,Z43+AA52,IF(AA41=$H14,0,""))</f>
        <v/>
      </c>
      <c r="AB43" s="14" t="str">
        <f>IF(AB41&lt;$H14,AA43+AB52,IF(AB41=$H14,0,""))</f>
        <v/>
      </c>
      <c r="AC43" s="14" t="str">
        <f>IF(AC41&lt;$H14,AB43+AC52,IF(AC41=$H14,0,""))</f>
        <v/>
      </c>
      <c r="AD43" s="14" t="str">
        <f>IF(AD41&lt;$H14,AC43+AD52,IF(AD41=$H14,0,""))</f>
        <v/>
      </c>
      <c r="AE43" s="14" t="str">
        <f>IF(AE41&lt;$H14,AD43+AE52,IF(AE41=$H14,0,""))</f>
        <v/>
      </c>
      <c r="AF43" s="14" t="str">
        <f>IF(AF41&lt;$H14,AE43+AF52,IF(AF41=$H14,0,""))</f>
        <v/>
      </c>
      <c r="AG43" s="14" t="str">
        <f>IF(AG41&lt;$H14,AF43+AG52,IF(AG41=$H14,0,""))</f>
        <v/>
      </c>
      <c r="AH43" s="14" t="str">
        <f>IF(AH41&lt;$H14,AG43+AH52,IF(AH41=$H14,0,""))</f>
        <v/>
      </c>
      <c r="AI43" s="14" t="str">
        <f>IF(AI41&lt;$H14,AH43+AI52,IF(AI41=$H14,0,""))</f>
        <v/>
      </c>
      <c r="AJ43" s="14" t="str">
        <f>IF(AJ41&lt;$H14,AI43+AJ52,IF(AJ41=$H14,0,""))</f>
        <v/>
      </c>
      <c r="AK43" s="14" t="str">
        <f>IF(AK41&lt;$H14,AJ43+AK52,IF(AK41=$H14,0,""))</f>
        <v/>
      </c>
      <c r="AL43" s="14" t="str">
        <f>IF(AL41&lt;$H14,AK43+AL52,IF(AL41=$H14,0,""))</f>
        <v/>
      </c>
      <c r="AM43" s="14" t="str">
        <f>IF(AM41&lt;$H14,AL43+AM52,IF(AM41=$H14,0,""))</f>
        <v/>
      </c>
      <c r="AN43" s="14" t="str">
        <f>IF(AN41&lt;$H14,AM43+AN52,IF(AN41=$H14,0,""))</f>
        <v/>
      </c>
      <c r="AO43" s="14" t="str">
        <f>IF(AO41&lt;$H14,AN43+AO52,IF(AO41=$H14,0,""))</f>
        <v/>
      </c>
      <c r="AP43" s="14" t="str">
        <f>IF(AP41&lt;$H14,AO43+AP52,IF(AP41=$H14,0,""))</f>
        <v/>
      </c>
      <c r="AQ43" s="14" t="str">
        <f>IF(AQ41&lt;$H14,AP43+AQ52,IF(AQ41=$H14,0,""))</f>
        <v/>
      </c>
      <c r="AR43" s="14" t="str">
        <f>IF(AR41&lt;$H14,AQ43+AR52,IF(AR41=$H14,0,""))</f>
        <v/>
      </c>
      <c r="AS43" s="14" t="str">
        <f>IF(AS41&lt;$H14,AR43+AS52,IF(AS41=$H14,0,""))</f>
        <v/>
      </c>
      <c r="AT43" s="14" t="str">
        <f>IF(AT41&lt;$H14,AS43+AT52,IF(AT41=$H14,0,""))</f>
        <v/>
      </c>
      <c r="AU43" s="14" t="str">
        <f>IF(AU41&lt;$H14,AT43+AU52,IF(AU41=$H14,0,""))</f>
        <v/>
      </c>
      <c r="AV43" s="14" t="str">
        <f>IF(AV41&lt;$H14,AU43+AV52,IF(AV41=$H14,0,""))</f>
        <v/>
      </c>
      <c r="AW43" s="14" t="str">
        <f>IF(AW41&lt;$H14,AV43+AW52,IF(AW41=$H14,0,""))</f>
        <v/>
      </c>
      <c r="AX43" s="14" t="str">
        <f>IF(AX41&lt;$H14,AW43+AX52,IF(AX41=$H14,0,""))</f>
        <v/>
      </c>
      <c r="AY43" s="14" t="str">
        <f>IF(AY41&lt;$H14,AX43+AY52,IF(AY41=$H14,0,""))</f>
        <v/>
      </c>
      <c r="AZ43" s="14" t="str">
        <f>IF(AZ41&lt;$H14,AY43+AZ52,IF(AZ41=$H14,0,""))</f>
        <v/>
      </c>
      <c r="BA43" s="14" t="str">
        <f>IF(BA41&lt;$H14,AZ43+BA52,IF(BA41=$H14,0,""))</f>
        <v/>
      </c>
      <c r="BB43" s="14" t="str">
        <f>IF(BB41&lt;$H14,BA43+BB52,IF(BB41=$H14,0,""))</f>
        <v/>
      </c>
      <c r="BC43" s="14" t="str">
        <f>IF(BC41&lt;$H14,BB43+BC52,IF(BC41=$H14,0,""))</f>
        <v/>
      </c>
      <c r="BD43" s="14" t="str">
        <f>IF(BD41&lt;$H14,BC43+BD52,IF(BD41=$H14,0,""))</f>
        <v/>
      </c>
    </row>
    <row r="44" spans="1:56" s="3" customFormat="1" ht="12" customHeight="1">
      <c r="C44" s="39">
        <v>19</v>
      </c>
      <c r="D44" s="3" t="s">
        <v>4</v>
      </c>
      <c r="F44" s="6" t="s">
        <v>106</v>
      </c>
      <c r="H44" s="15">
        <f>SUM(H42:H43)</f>
        <v>700.16520277599409</v>
      </c>
      <c r="I44" s="15">
        <f>SUM(I42:I43)</f>
        <v>612.64455242899487</v>
      </c>
      <c r="J44" s="15">
        <f>IF(J41&lt;=$H14,SUM(J42:J43),"")</f>
        <v>525.12390208199554</v>
      </c>
      <c r="K44" s="15">
        <f>IF(K41&lt;=$H14,SUM(K42:K43),"")</f>
        <v>437.60325173499632</v>
      </c>
      <c r="L44" s="15">
        <f>IF(L41&lt;=$H14,SUM(L42:L43),"")</f>
        <v>350.08260138799704</v>
      </c>
      <c r="M44" s="15">
        <f>IF(M41&lt;=$H14,SUM(M42:M43),"")</f>
        <v>262.56195104099777</v>
      </c>
      <c r="N44" s="15">
        <f>IF(N41&lt;=$H14,SUM(N42:N43),"")</f>
        <v>175.04130069399855</v>
      </c>
      <c r="O44" s="15">
        <f>IF(O41&lt;=$H14,SUM(O42:O43),"")</f>
        <v>87.520650346999332</v>
      </c>
      <c r="P44" s="15">
        <f>IF(P41&lt;=$H14,SUM(P42:P43),"")</f>
        <v>0</v>
      </c>
      <c r="Q44" s="15" t="str">
        <f>IF(Q41&lt;=$H14,SUM(Q42:Q43),"")</f>
        <v/>
      </c>
      <c r="R44" s="15" t="str">
        <f>IF(R41&lt;=$H14,SUM(R42:R43),"")</f>
        <v/>
      </c>
      <c r="S44" s="15" t="str">
        <f>IF(S41&lt;=$H14,SUM(S42:S43),"")</f>
        <v/>
      </c>
      <c r="T44" s="15" t="str">
        <f>IF(T41&lt;=$H14,SUM(T42:T43),"")</f>
        <v/>
      </c>
      <c r="U44" s="15" t="str">
        <f>IF(U41&lt;=$H14,SUM(U42:U43),"")</f>
        <v/>
      </c>
      <c r="V44" s="15" t="str">
        <f>IF(V41&lt;=$H14,SUM(V42:V43),"")</f>
        <v/>
      </c>
      <c r="W44" s="15" t="str">
        <f>IF(W41&lt;=$H14,SUM(W42:W43),"")</f>
        <v/>
      </c>
      <c r="X44" s="15" t="str">
        <f t="shared" ref="X44:AB44" si="0">IF(X41&lt;=$H14,SUM(X42:X43),"")</f>
        <v/>
      </c>
      <c r="Y44" s="15" t="str">
        <f t="shared" si="0"/>
        <v/>
      </c>
      <c r="Z44" s="15" t="str">
        <f t="shared" si="0"/>
        <v/>
      </c>
      <c r="AA44" s="15" t="str">
        <f t="shared" si="0"/>
        <v/>
      </c>
      <c r="AB44" s="15" t="str">
        <f t="shared" si="0"/>
        <v/>
      </c>
      <c r="AC44" s="15" t="str">
        <f>IF(AC41&lt;=$H14,SUM(AC42:AC43),"")</f>
        <v/>
      </c>
      <c r="AD44" s="15" t="str">
        <f>IF(AD41&lt;=$H14,SUM(AD42:AD43),"")</f>
        <v/>
      </c>
      <c r="AE44" s="15" t="str">
        <f>IF(AE41&lt;=$H14,SUM(AE42:AE43),"")</f>
        <v/>
      </c>
      <c r="AF44" s="15" t="str">
        <f>IF(AF41&lt;=$H14,SUM(AF42:AF43),"")</f>
        <v/>
      </c>
      <c r="AG44" s="15" t="str">
        <f>IF(AG41&lt;=$H14,SUM(AG42:AG43),"")</f>
        <v/>
      </c>
      <c r="AH44" s="15" t="str">
        <f t="shared" ref="AH44:AL44" si="1">IF(AH41&lt;=$H14,SUM(AH42:AH43),"")</f>
        <v/>
      </c>
      <c r="AI44" s="15" t="str">
        <f t="shared" si="1"/>
        <v/>
      </c>
      <c r="AJ44" s="15" t="str">
        <f t="shared" si="1"/>
        <v/>
      </c>
      <c r="AK44" s="15" t="str">
        <f t="shared" si="1"/>
        <v/>
      </c>
      <c r="AL44" s="15" t="str">
        <f t="shared" si="1"/>
        <v/>
      </c>
      <c r="AM44" s="15" t="str">
        <f>IF(AM41&lt;=$H14,SUM(AM42:AM43),"")</f>
        <v/>
      </c>
      <c r="AN44" s="15" t="str">
        <f>IF(AN41&lt;=$H14,SUM(AN42:AN43),"")</f>
        <v/>
      </c>
      <c r="AO44" s="15" t="str">
        <f>IF(AO41&lt;=$H14,SUM(AO42:AO43),"")</f>
        <v/>
      </c>
      <c r="AP44" s="15" t="str">
        <f>IF(AP41&lt;=$H14,SUM(AP42:AP43),"")</f>
        <v/>
      </c>
      <c r="AQ44" s="15" t="str">
        <f>IF(AQ41&lt;=$H14,SUM(AQ42:AQ43),"")</f>
        <v/>
      </c>
      <c r="AR44" s="15" t="str">
        <f>IF(AR41&lt;=$H14,SUM(AR42:AR43),"")</f>
        <v/>
      </c>
      <c r="AS44" s="15" t="str">
        <f>IF(AS41&lt;=$H14,SUM(AS42:AS43),"")</f>
        <v/>
      </c>
      <c r="AT44" s="15" t="str">
        <f>IF(AT41&lt;=$H14,SUM(AT42:AT43),"")</f>
        <v/>
      </c>
      <c r="AU44" s="15" t="str">
        <f>IF(AU41&lt;=$H14,SUM(AU42:AU43),"")</f>
        <v/>
      </c>
      <c r="AV44" s="15" t="str">
        <f>IF(AV41&lt;=$H14,SUM(AV42:AV43),"")</f>
        <v/>
      </c>
      <c r="AW44" s="15" t="str">
        <f>IF(AW41&lt;=$H14,SUM(AW42:AW43),"")</f>
        <v/>
      </c>
      <c r="AX44" s="15" t="str">
        <f>IF(AX41&lt;=$H14,SUM(AX42:AX43),"")</f>
        <v/>
      </c>
      <c r="AY44" s="15" t="str">
        <f>IF(AY41&lt;=$H14,SUM(AY42:AY43),"")</f>
        <v/>
      </c>
      <c r="AZ44" s="15" t="str">
        <f t="shared" ref="AZ44:BD44" si="2">IF(AZ41&lt;=$H14,SUM(AZ42:AZ43),"")</f>
        <v/>
      </c>
      <c r="BA44" s="15" t="str">
        <f t="shared" si="2"/>
        <v/>
      </c>
      <c r="BB44" s="15" t="str">
        <f t="shared" si="2"/>
        <v/>
      </c>
      <c r="BC44" s="15" t="str">
        <f t="shared" si="2"/>
        <v/>
      </c>
      <c r="BD44" s="15" t="str">
        <f t="shared" si="2"/>
        <v/>
      </c>
    </row>
    <row r="45" spans="1:56" s="3" customFormat="1" ht="12" customHeight="1">
      <c r="C45" s="39">
        <v>20</v>
      </c>
      <c r="D45" s="3" t="s">
        <v>18</v>
      </c>
      <c r="F45" s="6" t="s">
        <v>107</v>
      </c>
      <c r="H45" s="14">
        <f>H47-H44</f>
        <v>0</v>
      </c>
      <c r="I45" s="14">
        <f>I47-I44</f>
        <v>18.801296815990554</v>
      </c>
      <c r="J45" s="14">
        <f>IF(J41=$H14,ABS(J47-J44),J47-J44)</f>
        <v>32.924861148847867</v>
      </c>
      <c r="K45" s="14">
        <f>IF(K41&lt;=$H14,IF(K41=$H14,ABS(K47-K44),K47-K44),"")</f>
        <v>42.052279334015168</v>
      </c>
      <c r="L45" s="14">
        <f>IF(L41&lt;=$H14,IF(L41=$H14,ABS(L47-L44),L47-L44),"")</f>
        <v>45.843463260579597</v>
      </c>
      <c r="M45" s="14">
        <f>IF(M41&lt;=$H14,IF(M41=$H14,ABS(M47-M44),M47-M44),"")</f>
        <v>43.935174989787583</v>
      </c>
      <c r="N45" s="14">
        <f>IF(N41&lt;=$H14,IF(N41=$H14,ABS(N47-N44),N47-N44),"")</f>
        <v>35.939450944213092</v>
      </c>
      <c r="O45" s="14">
        <f>IF(O41&lt;=$H14,IF(O41=$H14,ABS(O47-O44),O47-O44),"")</f>
        <v>21.441918831342761</v>
      </c>
      <c r="P45" s="14">
        <f>IF(P41&lt;=$H14,IF(P41=$H14,ABS(P47-P44),P47-P44),"")</f>
        <v>2.8421709430404007E-14</v>
      </c>
      <c r="Q45" s="14" t="str">
        <f>IF(Q41&lt;=$H14,IF(Q41=$H14,ABS(Q47-Q44),Q47-Q44),"")</f>
        <v/>
      </c>
      <c r="R45" s="14" t="str">
        <f>IF(R41&lt;=$H14,IF(R41=$H14,ABS(R47-R44),R47-R44),"")</f>
        <v/>
      </c>
      <c r="S45" s="14" t="str">
        <f>IF(S41&lt;=$H14,IF(S41=$H14,ABS(S47-S44),S47-S44),"")</f>
        <v/>
      </c>
      <c r="T45" s="14" t="str">
        <f>IF(T41&lt;=$H14,IF(T41=$H14,ABS(T47-T44),T47-T44),"")</f>
        <v/>
      </c>
      <c r="U45" s="14" t="str">
        <f>IF(U41&lt;=$H14,IF(U41=$H14,ABS(U47-U44),U47-U44),"")</f>
        <v/>
      </c>
      <c r="V45" s="14" t="str">
        <f>IF(V41&lt;=$H14,IF(V41=$H14,ABS(V47-V44),V47-V44),"")</f>
        <v/>
      </c>
      <c r="W45" s="14" t="str">
        <f>IF(W41&lt;=$H14,IF(W41=$H14,ABS(W47-W44),W47-W44),"")</f>
        <v/>
      </c>
      <c r="X45" s="14" t="str">
        <f>IF(X41&lt;=$H14,IF(X41=$H14,ABS(X47-X44),X47-X44),"")</f>
        <v/>
      </c>
      <c r="Y45" s="14" t="str">
        <f>IF(Y41&lt;=$H14,IF(Y41=$H14,ABS(Y47-Y44),Y47-Y44),"")</f>
        <v/>
      </c>
      <c r="Z45" s="14" t="str">
        <f>IF(Z41&lt;=$H14,IF(Z41=$H14,ABS(Z47-Z44),Z47-Z44),"")</f>
        <v/>
      </c>
      <c r="AA45" s="14" t="str">
        <f>IF(AA41&lt;=$H14,IF(AA41=$H14,ABS(AA47-AA44),AA47-AA44),"")</f>
        <v/>
      </c>
      <c r="AB45" s="14" t="str">
        <f>IF(AB41&lt;=$H14,IF(AB41=$H14,ABS(AB47-AB44),AB47-AB44),"")</f>
        <v/>
      </c>
      <c r="AC45" s="14" t="str">
        <f>IF(AC41&lt;=$H14,IF(AC41=$H14,ABS(AC47-AC44),AC47-AC44),"")</f>
        <v/>
      </c>
      <c r="AD45" s="14" t="str">
        <f>IF(AD41&lt;=$H14,IF(AD41=$H14,ABS(AD47-AD44),AD47-AD44),"")</f>
        <v/>
      </c>
      <c r="AE45" s="14" t="str">
        <f>IF(AE41&lt;=$H14,IF(AE41=$H14,ABS(AE47-AE44),AE47-AE44),"")</f>
        <v/>
      </c>
      <c r="AF45" s="14" t="str">
        <f>IF(AF41&lt;=$H14,IF(AF41=$H14,ABS(AF47-AF44),AF47-AF44),"")</f>
        <v/>
      </c>
      <c r="AG45" s="14" t="str">
        <f>IF(AG41&lt;=$H14,IF(AG41=$H14,ABS(AG47-AG44),AG47-AG44),"")</f>
        <v/>
      </c>
      <c r="AH45" s="14" t="str">
        <f>IF(AH41&lt;=$H14,IF(AH41=$H14,ABS(AH47-AH44),AH47-AH44),"")</f>
        <v/>
      </c>
      <c r="AI45" s="14" t="str">
        <f>IF(AI41&lt;=$H14,IF(AI41=$H14,ABS(AI47-AI44),AI47-AI44),"")</f>
        <v/>
      </c>
      <c r="AJ45" s="14" t="str">
        <f>IF(AJ41&lt;=$H14,IF(AJ41=$H14,ABS(AJ47-AJ44),AJ47-AJ44),"")</f>
        <v/>
      </c>
      <c r="AK45" s="14" t="str">
        <f>IF(AK41&lt;=$H14,IF(AK41=$H14,ABS(AK47-AK44),AK47-AK44),"")</f>
        <v/>
      </c>
      <c r="AL45" s="14" t="str">
        <f>IF(AL41&lt;=$H14,IF(AL41=$H14,ABS(AL47-AL44),AL47-AL44),"")</f>
        <v/>
      </c>
      <c r="AM45" s="14" t="str">
        <f>IF(AM41&lt;=$H14,IF(AM41=$H14,ABS(AM47-AM44),AM47-AM44),"")</f>
        <v/>
      </c>
      <c r="AN45" s="14" t="str">
        <f>IF(AN41&lt;=$H14,IF(AN41=$H14,ABS(AN47-AN44),AN47-AN44),"")</f>
        <v/>
      </c>
      <c r="AO45" s="14" t="str">
        <f>IF(AO41&lt;=$H14,IF(AO41=$H14,ABS(AO47-AO44),AO47-AO44),"")</f>
        <v/>
      </c>
      <c r="AP45" s="14" t="str">
        <f>IF(AP41&lt;=$H14,IF(AP41=$H14,ABS(AP47-AP44),AP47-AP44),"")</f>
        <v/>
      </c>
      <c r="AQ45" s="14" t="str">
        <f>IF(AQ41&lt;=$H14,IF(AQ41=$H14,ABS(AQ47-AQ44),AQ47-AQ44),"")</f>
        <v/>
      </c>
      <c r="AR45" s="14" t="str">
        <f>IF(AR41&lt;=$H14,IF(AR41=$H14,ABS(AR47-AR44),AR47-AR44),"")</f>
        <v/>
      </c>
      <c r="AS45" s="14" t="str">
        <f>IF(AS41&lt;=$H14,IF(AS41=$H14,ABS(AS47-AS44),AS47-AS44),"")</f>
        <v/>
      </c>
      <c r="AT45" s="14" t="str">
        <f>IF(AT41&lt;=$H14,IF(AT41=$H14,ABS(AT47-AT44),AT47-AT44),"")</f>
        <v/>
      </c>
      <c r="AU45" s="14" t="str">
        <f>IF(AU41&lt;=$H14,IF(AU41=$H14,ABS(AU47-AU44),AU47-AU44),"")</f>
        <v/>
      </c>
      <c r="AV45" s="14" t="str">
        <f>IF(AV41&lt;=$H14,IF(AV41=$H14,ABS(AV47-AV44),AV47-AV44),"")</f>
        <v/>
      </c>
      <c r="AW45" s="14" t="str">
        <f>IF(AW41&lt;=$H14,IF(AW41=$H14,ABS(AW47-AW44),AW47-AW44),"")</f>
        <v/>
      </c>
      <c r="AX45" s="14" t="str">
        <f>IF(AX41&lt;=$H14,IF(AX41=$H14,ABS(AX47-AX44),AX47-AX44),"")</f>
        <v/>
      </c>
      <c r="AY45" s="14" t="str">
        <f>IF(AY41&lt;=$H14,IF(AY41=$H14,ABS(AY47-AY44),AY47-AY44),"")</f>
        <v/>
      </c>
      <c r="AZ45" s="14" t="str">
        <f>IF(AZ41&lt;=$H14,IF(AZ41=$H14,ABS(AZ47-AZ44),AZ47-AZ44),"")</f>
        <v/>
      </c>
      <c r="BA45" s="14" t="str">
        <f>IF(BA41&lt;=$H14,IF(BA41=$H14,ABS(BA47-BA44),BA47-BA44),"")</f>
        <v/>
      </c>
      <c r="BB45" s="14" t="str">
        <f>IF(BB41&lt;=$H14,IF(BB41=$H14,ABS(BB47-BB44),BB47-BB44),"")</f>
        <v/>
      </c>
      <c r="BC45" s="14" t="str">
        <f>IF(BC41&lt;=$H14,IF(BC41=$H14,ABS(BC47-BC44),BC47-BC44),"")</f>
        <v/>
      </c>
      <c r="BD45" s="14" t="str">
        <f>IF(BD41&lt;=$H14,IF(BD41=$H14,ABS(BD47-BD44),BD47-BD44),"")</f>
        <v/>
      </c>
    </row>
    <row r="46" spans="1:56" s="3" customFormat="1" ht="12.75" customHeight="1" thickBot="1">
      <c r="C46" s="39">
        <v>21</v>
      </c>
      <c r="D46" s="3" t="s">
        <v>5</v>
      </c>
      <c r="F46" s="6" t="s">
        <v>108</v>
      </c>
      <c r="H46" s="18">
        <f>SUM(H44:H45)</f>
        <v>700.16520277599409</v>
      </c>
      <c r="I46" s="18">
        <f>SUM(I44:I45)</f>
        <v>631.44584924498542</v>
      </c>
      <c r="J46" s="18">
        <f>SUM(J44:J45)</f>
        <v>558.04876323084341</v>
      </c>
      <c r="K46" s="18">
        <f>IF(K41&lt;=$H14,SUM(K44:K45),"")</f>
        <v>479.65553106901149</v>
      </c>
      <c r="L46" s="18">
        <f>IF(L41&lt;=$H14,SUM(L44:L45),"")</f>
        <v>395.92606464857664</v>
      </c>
      <c r="M46" s="18">
        <f>IF(M41&lt;=$H14,SUM(M44:M45),"")</f>
        <v>306.49712603078535</v>
      </c>
      <c r="N46" s="18">
        <f>IF(N41&lt;=$H14,SUM(N44:N45),"")</f>
        <v>210.98075163821164</v>
      </c>
      <c r="O46" s="18">
        <f>IF(O41&lt;=$H14,SUM(O44:O45),"")</f>
        <v>108.96256917834209</v>
      </c>
      <c r="P46" s="18">
        <f>IF(P41&lt;=$H14,SUM(P44:P45),"")</f>
        <v>2.8421709430404007E-14</v>
      </c>
      <c r="Q46" s="18" t="str">
        <f>IF(Q41&lt;=$H14,SUM(Q44:Q45),"")</f>
        <v/>
      </c>
      <c r="R46" s="18" t="str">
        <f>IF(R41&lt;=$H14,SUM(R44:R45),"")</f>
        <v/>
      </c>
      <c r="S46" s="18" t="str">
        <f>IF(S41&lt;=$H14,SUM(S44:S45),"")</f>
        <v/>
      </c>
      <c r="T46" s="18" t="str">
        <f>IF(T41&lt;=$H14,SUM(T44:T45),"")</f>
        <v/>
      </c>
      <c r="U46" s="18" t="str">
        <f>IF(U41&lt;=$H14,SUM(U44:U45),"")</f>
        <v/>
      </c>
      <c r="V46" s="18" t="str">
        <f>IF(V41&lt;=$H14,SUM(V44:V45),"")</f>
        <v/>
      </c>
      <c r="W46" s="18" t="str">
        <f>IF(W41&lt;=$H14,SUM(W44:W45),"")</f>
        <v/>
      </c>
      <c r="X46" s="18" t="str">
        <f>IF(X41&lt;=$H14,SUM(X44:X45),"")</f>
        <v/>
      </c>
      <c r="Y46" s="18" t="str">
        <f>IF(Y41&lt;=$H14,SUM(Y44:Y45),"")</f>
        <v/>
      </c>
      <c r="Z46" s="18" t="str">
        <f>IF(Z41&lt;=$H14,SUM(Z44:Z45),"")</f>
        <v/>
      </c>
      <c r="AA46" s="18" t="str">
        <f>IF(AA41&lt;=$H14,SUM(AA44:AA45),"")</f>
        <v/>
      </c>
      <c r="AB46" s="18" t="str">
        <f>IF(AB41&lt;=$H14,SUM(AB44:AB45),"")</f>
        <v/>
      </c>
      <c r="AC46" s="18" t="str">
        <f>IF(AC41&lt;=$H14,SUM(AC44:AC45),"")</f>
        <v/>
      </c>
      <c r="AD46" s="18" t="str">
        <f>IF(AD41&lt;=$H14,SUM(AD44:AD45),"")</f>
        <v/>
      </c>
      <c r="AE46" s="18" t="str">
        <f>IF(AE41&lt;=$H14,SUM(AE44:AE45),"")</f>
        <v/>
      </c>
      <c r="AF46" s="18" t="str">
        <f>IF(AF41&lt;=$H14,SUM(AF44:AF45),"")</f>
        <v/>
      </c>
      <c r="AG46" s="18" t="str">
        <f>IF(AG41&lt;=$H14,SUM(AG44:AG45),"")</f>
        <v/>
      </c>
      <c r="AH46" s="18" t="str">
        <f>IF(AH41&lt;=$H14,SUM(AH44:AH45),"")</f>
        <v/>
      </c>
      <c r="AI46" s="18" t="str">
        <f>IF(AI41&lt;=$H14,SUM(AI44:AI45),"")</f>
        <v/>
      </c>
      <c r="AJ46" s="18" t="str">
        <f>IF(AJ41&lt;=$H14,SUM(AJ44:AJ45),"")</f>
        <v/>
      </c>
      <c r="AK46" s="18" t="str">
        <f>IF(AK41&lt;=$H14,SUM(AK44:AK45),"")</f>
        <v/>
      </c>
      <c r="AL46" s="18" t="str">
        <f>IF(AL41&lt;=$H14,SUM(AL44:AL45),"")</f>
        <v/>
      </c>
      <c r="AM46" s="18" t="str">
        <f>IF(AM41&lt;=$H14,SUM(AM44:AM45),"")</f>
        <v/>
      </c>
      <c r="AN46" s="18" t="str">
        <f>IF(AN41&lt;=$H14,SUM(AN44:AN45),"")</f>
        <v/>
      </c>
      <c r="AO46" s="18" t="str">
        <f>IF(AO41&lt;=$H14,SUM(AO44:AO45),"")</f>
        <v/>
      </c>
      <c r="AP46" s="18" t="str">
        <f>IF(AP41&lt;=$H14,SUM(AP44:AP45),"")</f>
        <v/>
      </c>
      <c r="AQ46" s="18" t="str">
        <f>IF(AQ41&lt;=$H14,SUM(AQ44:AQ45),"")</f>
        <v/>
      </c>
      <c r="AR46" s="18" t="str">
        <f>IF(AR41&lt;=$H14,SUM(AR44:AR45),"")</f>
        <v/>
      </c>
      <c r="AS46" s="18" t="str">
        <f>IF(AS41&lt;=$H14,SUM(AS44:AS45),"")</f>
        <v/>
      </c>
      <c r="AT46" s="18" t="str">
        <f>IF(AT41&lt;=$H14,SUM(AT44:AT45),"")</f>
        <v/>
      </c>
      <c r="AU46" s="18" t="str">
        <f>IF(AU41&lt;=$H14,SUM(AU44:AU45),"")</f>
        <v/>
      </c>
      <c r="AV46" s="18" t="str">
        <f>IF(AV41&lt;=$H14,SUM(AV44:AV45),"")</f>
        <v/>
      </c>
      <c r="AW46" s="18" t="str">
        <f>IF(AW41&lt;=$H14,SUM(AW44:AW45),"")</f>
        <v/>
      </c>
      <c r="AX46" s="18" t="str">
        <f>IF(AX41&lt;=$H14,SUM(AX44:AX45),"")</f>
        <v/>
      </c>
      <c r="AY46" s="18" t="str">
        <f>IF(AY41&lt;=$H14,SUM(AY44:AY45),"")</f>
        <v/>
      </c>
      <c r="AZ46" s="18" t="str">
        <f>IF(AZ41&lt;=$H14,SUM(AZ44:AZ45),"")</f>
        <v/>
      </c>
      <c r="BA46" s="18" t="str">
        <f>IF(BA41&lt;=$H14,SUM(BA44:BA45),"")</f>
        <v/>
      </c>
      <c r="BB46" s="18" t="str">
        <f>IF(BB41&lt;=$H14,SUM(BB44:BB45),"")</f>
        <v/>
      </c>
      <c r="BC46" s="18" t="str">
        <f>IF(BC41&lt;=$H14,SUM(BC44:BC45),"")</f>
        <v/>
      </c>
      <c r="BD46" s="18" t="str">
        <f>IF(BD41&lt;=$H14,SUM(BD44:BD45),"")</f>
        <v/>
      </c>
    </row>
    <row r="47" spans="1:56" s="3" customFormat="1" ht="12.75" customHeight="1" thickTop="1" thickBot="1">
      <c r="A47" s="3" t="s">
        <v>26</v>
      </c>
      <c r="C47" s="39">
        <v>22</v>
      </c>
      <c r="D47" s="67" t="s">
        <v>40</v>
      </c>
      <c r="F47" s="6" t="s">
        <v>109</v>
      </c>
      <c r="G47" s="6"/>
      <c r="H47" s="18">
        <f>H42</f>
        <v>700.16520277599409</v>
      </c>
      <c r="I47" s="18">
        <f>H47+H47*$H16-PMT($H16,$H14,-H42)</f>
        <v>631.44584924498542</v>
      </c>
      <c r="J47" s="18">
        <f>ABS(I47+I47*$H16-PMT($H16,$H14,-$H42))</f>
        <v>558.04876323084341</v>
      </c>
      <c r="K47" s="18">
        <f>IF(K41&lt;=$H14,ABS(J47+J47*$H16-PMT($H16,$H14,-$H42)),"")</f>
        <v>479.65553106901149</v>
      </c>
      <c r="L47" s="18">
        <f>IF(L41&lt;=$H14,ABS(K47+K47*$H16-PMT($H16,$H14,-$H42)),"")</f>
        <v>395.92606464857664</v>
      </c>
      <c r="M47" s="18">
        <f>IF(M41&lt;=$H14,ABS(L47+L47*$H16-PMT($H16,$H14,-$H42)),"")</f>
        <v>306.49712603078535</v>
      </c>
      <c r="N47" s="18">
        <f>IF(N41&lt;=$H14,ABS(M47+M47*$H16-PMT($H16,$H14,-$H42)),"")</f>
        <v>210.98075163821164</v>
      </c>
      <c r="O47" s="18">
        <f>IF(O41&lt;=$H14,ABS(N47+N47*$H16-PMT($H16,$H14,-$H42)),"")</f>
        <v>108.96256917834209</v>
      </c>
      <c r="P47" s="18">
        <f>IF(P41&lt;=$H14,ABS(O47+O47*$H16-PMT($H16,$H14,-$H42)),"")</f>
        <v>2.8421709430404007E-14</v>
      </c>
      <c r="Q47" s="18" t="str">
        <f>IF(Q41&lt;=$H14,ABS(P47+P47*$H16-PMT($H16,$H14,-$H42)),"")</f>
        <v/>
      </c>
      <c r="R47" s="18" t="str">
        <f>IF(R41&lt;=$H14,ABS(Q47+Q47*$H16-PMT($H16,$H14,-$H42)),"")</f>
        <v/>
      </c>
      <c r="S47" s="18" t="str">
        <f>IF(S41&lt;=$H14,ABS(R47+R47*$H16-PMT($H16,$H14,-$H42)),"")</f>
        <v/>
      </c>
      <c r="T47" s="18" t="str">
        <f>IF(T41&lt;=$H14,ABS(S47+S47*$H16-PMT($H16,$H14,-$H42)),"")</f>
        <v/>
      </c>
      <c r="U47" s="18" t="str">
        <f>IF(U41&lt;=$H14,ABS(T47+T47*$H16-PMT($H16,$H14,-$H42)),"")</f>
        <v/>
      </c>
      <c r="V47" s="18" t="str">
        <f>IF(V41&lt;=$H14,ABS(U47+U47*$H16-PMT($H16,$H14,-$H42)),"")</f>
        <v/>
      </c>
      <c r="W47" s="18" t="str">
        <f>IF(W41&lt;=$H14,ABS(V47+V47*$H16-PMT($H16,$H14,-$H42)),"")</f>
        <v/>
      </c>
      <c r="X47" s="18" t="str">
        <f>IF(X41&lt;=$H14,ABS(W47+W47*$H16-PMT($H16,$H14,-$H42)),"")</f>
        <v/>
      </c>
      <c r="Y47" s="18" t="str">
        <f>IF(Y41&lt;=$H14,ABS(X47+X47*$H16-PMT($H16,$H14,-$H42)),"")</f>
        <v/>
      </c>
      <c r="Z47" s="18" t="str">
        <f>IF(Z41&lt;=$H14,ABS(Y47+Y47*$H16-PMT($H16,$H14,-$H42)),"")</f>
        <v/>
      </c>
      <c r="AA47" s="18" t="str">
        <f>IF(AA41&lt;=$H14,ABS(Z47+Z47*$H16-PMT($H16,$H14,-$H42)),"")</f>
        <v/>
      </c>
      <c r="AB47" s="18" t="str">
        <f>IF(AB41&lt;=$H14,ABS(AA47+AA47*$H16-PMT($H16,$H14,-$H42)),"")</f>
        <v/>
      </c>
      <c r="AC47" s="18" t="str">
        <f>IF(AC41&lt;=$H14,ABS(AB47+AB47*$H16-PMT($H16,$H14,-$H42)),"")</f>
        <v/>
      </c>
      <c r="AD47" s="18" t="str">
        <f>IF(AD41&lt;=$H14,ABS(AC47+AC47*$H16-PMT($H16,$H14,-$H42)),"")</f>
        <v/>
      </c>
      <c r="AE47" s="18" t="str">
        <f>IF(AE41&lt;=$H14,ABS(AD47+AD47*$H16-PMT($H16,$H14,-$H42)),"")</f>
        <v/>
      </c>
      <c r="AF47" s="18" t="str">
        <f>IF(AF41&lt;=$H14,ABS(AE47+AE47*$H16-PMT($H16,$H14,-$H42)),"")</f>
        <v/>
      </c>
      <c r="AG47" s="18" t="str">
        <f>IF(AG41&lt;=$H14,ABS(AF47+AF47*$H16-PMT($H16,$H14,-$H42)),"")</f>
        <v/>
      </c>
      <c r="AH47" s="18" t="str">
        <f>IF(AH41&lt;=$H14,ABS(AG47+AG47*$H16-PMT($H16,$H14,-$H42)),"")</f>
        <v/>
      </c>
      <c r="AI47" s="18" t="str">
        <f>IF(AI41&lt;=$H14,ABS(AH47+AH47*$H16-PMT($H16,$H14,-$H42)),"")</f>
        <v/>
      </c>
      <c r="AJ47" s="18" t="str">
        <f>IF(AJ41&lt;=$H14,ABS(AI47+AI47*$H16-PMT($H16,$H14,-$H42)),"")</f>
        <v/>
      </c>
      <c r="AK47" s="18" t="str">
        <f>IF(AK41&lt;=$H14,ABS(AJ47+AJ47*$H16-PMT($H16,$H14,-$H42)),"")</f>
        <v/>
      </c>
      <c r="AL47" s="18" t="str">
        <f>IF(AL41&lt;=$H14,ABS(AK47+AK47*$H16-PMT($H16,$H14,-$H42)),"")</f>
        <v/>
      </c>
      <c r="AM47" s="18" t="str">
        <f>IF(AM41&lt;=$H14,ABS(AL47+AL47*$H16-PMT($H16,$H14,-$H42)),"")</f>
        <v/>
      </c>
      <c r="AN47" s="18" t="str">
        <f>IF(AN41&lt;=$H14,ABS(AM47+AM47*$H16-PMT($H16,$H14,-$H42)),"")</f>
        <v/>
      </c>
      <c r="AO47" s="18" t="str">
        <f>IF(AO41&lt;=$H14,ABS(AN47+AN47*$H16-PMT($H16,$H14,-$H42)),"")</f>
        <v/>
      </c>
      <c r="AP47" s="18" t="str">
        <f>IF(AP41&lt;=$H14,ABS(AO47+AO47*$H16-PMT($H16,$H14,-$H42)),"")</f>
        <v/>
      </c>
      <c r="AQ47" s="18" t="str">
        <f>IF(AQ41&lt;=$H14,ABS(AP47+AP47*$H16-PMT($H16,$H14,-$H42)),"")</f>
        <v/>
      </c>
      <c r="AR47" s="18" t="str">
        <f>IF(AR41&lt;=$H14,ABS(AQ47+AQ47*$H16-PMT($H16,$H14,-$H42)),"")</f>
        <v/>
      </c>
      <c r="AS47" s="18" t="str">
        <f>IF(AS41&lt;=$H14,ABS(AR47+AR47*$H16-PMT($H16,$H14,-$H42)),"")</f>
        <v/>
      </c>
      <c r="AT47" s="18" t="str">
        <f>IF(AT41&lt;=$H14,ABS(AS47+AS47*$H16-PMT($H16,$H14,-$H42)),"")</f>
        <v/>
      </c>
      <c r="AU47" s="18" t="str">
        <f>IF(AU41&lt;=$H14,ABS(AT47+AT47*$H16-PMT($H16,$H14,-$H42)),"")</f>
        <v/>
      </c>
      <c r="AV47" s="18" t="str">
        <f>IF(AV41&lt;=$H14,ABS(AU47+AU47*$H16-PMT($H16,$H14,-$H42)),"")</f>
        <v/>
      </c>
      <c r="AW47" s="18" t="str">
        <f>IF(AW41&lt;=$H14,ABS(AV47+AV47*$H16-PMT($H16,$H14,-$H42)),"")</f>
        <v/>
      </c>
      <c r="AX47" s="18" t="str">
        <f>IF(AX41&lt;=$H14,ABS(AW47+AW47*$H16-PMT($H16,$H14,-$H42)),"")</f>
        <v/>
      </c>
      <c r="AY47" s="18" t="str">
        <f>IF(AY41&lt;=$H14,ABS(AX47+AX47*$H16-PMT($H16,$H14,-$H42)),"")</f>
        <v/>
      </c>
      <c r="AZ47" s="18" t="str">
        <f>IF(AZ41&lt;=$H14,ABS(AY47+AY47*$H16-PMT($H16,$H14,-$H42)),"")</f>
        <v/>
      </c>
      <c r="BA47" s="18" t="str">
        <f>IF(BA41&lt;=$H14,ABS(AZ47+AZ47*$H16-PMT($H16,$H14,-$H42)),"")</f>
        <v/>
      </c>
      <c r="BB47" s="18" t="str">
        <f>IF(BB41&lt;=$H14,ABS(BA47+BA47*$H16-PMT($H16,$H14,-$H42)),"")</f>
        <v/>
      </c>
      <c r="BC47" s="18" t="str">
        <f>IF(BC41&lt;=$H14,ABS(BB47+BB47*$H16-PMT($H16,$H14,-$H42)),"")</f>
        <v/>
      </c>
      <c r="BD47" s="18" t="str">
        <f>IF(BD41&lt;=$H14,ABS(BC47+BC47*$H16-PMT($H16,$H14,-$H42)),"")</f>
        <v/>
      </c>
    </row>
    <row r="48" spans="1:56" s="3" customFormat="1" ht="13.5" customHeight="1" thickTop="1">
      <c r="C48" s="4" t="s">
        <v>73</v>
      </c>
      <c r="E48" s="7"/>
      <c r="F48" s="6"/>
      <c r="H48" s="15"/>
      <c r="I48" s="15"/>
      <c r="J48" s="15"/>
      <c r="K48" s="15"/>
      <c r="L48" s="15"/>
      <c r="M48" s="15"/>
      <c r="N48" s="15"/>
      <c r="O48" s="15"/>
    </row>
    <row r="49" spans="1:56" s="3" customFormat="1" ht="12" customHeight="1" thickBot="1">
      <c r="A49" s="3" t="s">
        <v>26</v>
      </c>
      <c r="B49" s="3" t="s">
        <v>26</v>
      </c>
      <c r="C49" s="2">
        <v>23</v>
      </c>
      <c r="D49" s="110" t="s">
        <v>44</v>
      </c>
      <c r="F49" s="6" t="s">
        <v>110</v>
      </c>
      <c r="H49" s="19"/>
      <c r="I49" s="18">
        <f>PV(I19,H14,-H36)/(1-(1+H10)^H14/(1+I19)^H14)*(I19-H10)</f>
        <v>100.02360039657059</v>
      </c>
      <c r="J49" s="18">
        <f>I49*(1+$H10)</f>
        <v>105.02478041639912</v>
      </c>
      <c r="K49" s="18">
        <f>IF(K41&lt;=$H14,J49*(1+$H10),"")</f>
        <v>110.27601943721909</v>
      </c>
      <c r="L49" s="18">
        <f>IF(L41&lt;=$H14,K49*(1+$H10),"")</f>
        <v>115.78982040908005</v>
      </c>
      <c r="M49" s="18">
        <f>IF(M41&lt;=$H14,L49*(1+$H10),"")</f>
        <v>121.57931142953406</v>
      </c>
      <c r="N49" s="18">
        <f>IF(N41&lt;=$H14,M49*(1+$H10),"")</f>
        <v>127.65827700101077</v>
      </c>
      <c r="O49" s="18">
        <f>IF(O41&lt;=$H14,N49*(1+$H10),"")</f>
        <v>134.04119085106132</v>
      </c>
      <c r="P49" s="18">
        <f>IF(P41&lt;=$H14,O49*(1+$H10),"")</f>
        <v>140.74325039361437</v>
      </c>
      <c r="Q49" s="18" t="str">
        <f>IF(Q41&lt;=$H14,P49*(1+$H10),"")</f>
        <v/>
      </c>
      <c r="R49" s="18" t="str">
        <f>IF(R41&lt;=$H14,Q49*(1+$H10),"")</f>
        <v/>
      </c>
      <c r="S49" s="18" t="str">
        <f>IF(S41&lt;=$H14,R49*(1+$H10),"")</f>
        <v/>
      </c>
      <c r="T49" s="18" t="str">
        <f>IF(T41&lt;=$H14,S49*(1+$H10),"")</f>
        <v/>
      </c>
      <c r="U49" s="18" t="str">
        <f>IF(U41&lt;=$H14,T49*(1+$H10),"")</f>
        <v/>
      </c>
      <c r="V49" s="18" t="str">
        <f>IF(V41&lt;=$H14,U49*(1+$H10),"")</f>
        <v/>
      </c>
      <c r="W49" s="18" t="str">
        <f>IF(W41&lt;=$H14,V49*(1+$H10),"")</f>
        <v/>
      </c>
      <c r="X49" s="18" t="str">
        <f>IF(X41&lt;=$H14,W49*(1+$H10),"")</f>
        <v/>
      </c>
      <c r="Y49" s="18" t="str">
        <f>IF(Y41&lt;=$H14,X49*(1+$H10),"")</f>
        <v/>
      </c>
      <c r="Z49" s="18" t="str">
        <f>IF(Z41&lt;=$H14,Y49*(1+$H10),"")</f>
        <v/>
      </c>
      <c r="AA49" s="18" t="str">
        <f>IF(AA41&lt;=$H14,Z49*(1+$H10),"")</f>
        <v/>
      </c>
      <c r="AB49" s="18" t="str">
        <f>IF(AB41&lt;=$H14,AA49*(1+$H10),"")</f>
        <v/>
      </c>
      <c r="AC49" s="18" t="str">
        <f>IF(AC41&lt;=$H14,AB49*(1+$H10),"")</f>
        <v/>
      </c>
      <c r="AD49" s="18" t="str">
        <f>IF(AD41&lt;=$H14,AC49*(1+$H10),"")</f>
        <v/>
      </c>
      <c r="AE49" s="18" t="str">
        <f>IF(AE41&lt;=$H14,AD49*(1+$H10),"")</f>
        <v/>
      </c>
      <c r="AF49" s="18" t="str">
        <f>IF(AF41&lt;=$H14,AE49*(1+$H10),"")</f>
        <v/>
      </c>
      <c r="AG49" s="18" t="str">
        <f>IF(AG41&lt;=$H14,AF49*(1+$H10),"")</f>
        <v/>
      </c>
      <c r="AH49" s="18" t="str">
        <f>IF(AH41&lt;=$H14,AG49*(1+$H10),"")</f>
        <v/>
      </c>
      <c r="AI49" s="18" t="str">
        <f>IF(AI41&lt;=$H14,AH49*(1+$H10),"")</f>
        <v/>
      </c>
      <c r="AJ49" s="18" t="str">
        <f>IF(AJ41&lt;=$H14,AI49*(1+$H10),"")</f>
        <v/>
      </c>
      <c r="AK49" s="18" t="str">
        <f>IF(AK41&lt;=$H14,AJ49*(1+$H10),"")</f>
        <v/>
      </c>
      <c r="AL49" s="18" t="str">
        <f>IF(AL41&lt;=$H14,AK49*(1+$H10),"")</f>
        <v/>
      </c>
      <c r="AM49" s="18" t="str">
        <f>IF(AM41&lt;=$H14,AL49*(1+$H10),"")</f>
        <v/>
      </c>
      <c r="AN49" s="18" t="str">
        <f>IF(AN41&lt;=$H14,AM49*(1+$H10),"")</f>
        <v/>
      </c>
      <c r="AO49" s="18" t="str">
        <f>IF(AO41&lt;=$H14,AN49*(1+$H10),"")</f>
        <v/>
      </c>
      <c r="AP49" s="18" t="str">
        <f>IF(AP41&lt;=$H14,AO49*(1+$H10),"")</f>
        <v/>
      </c>
      <c r="AQ49" s="18" t="str">
        <f>IF(AQ41&lt;=$H14,AP49*(1+$H10),"")</f>
        <v/>
      </c>
      <c r="AR49" s="18" t="str">
        <f>IF(AR41&lt;=$H14,AQ49*(1+$H10),"")</f>
        <v/>
      </c>
      <c r="AS49" s="18" t="str">
        <f>IF(AS41&lt;=$H14,AR49*(1+$H10),"")</f>
        <v/>
      </c>
      <c r="AT49" s="18" t="str">
        <f>IF(AT41&lt;=$H14,AS49*(1+$H10),"")</f>
        <v/>
      </c>
      <c r="AU49" s="18" t="str">
        <f>IF(AU41&lt;=$H14,AT49*(1+$H10),"")</f>
        <v/>
      </c>
      <c r="AV49" s="18" t="str">
        <f>IF(AV41&lt;=$H14,AU49*(1+$H10),"")</f>
        <v/>
      </c>
      <c r="AW49" s="18" t="str">
        <f>IF(AW41&lt;=$H14,AV49*(1+$H10),"")</f>
        <v/>
      </c>
      <c r="AX49" s="18" t="str">
        <f>IF(AX41&lt;=$H14,AW49*(1+$H10),"")</f>
        <v/>
      </c>
      <c r="AY49" s="18" t="str">
        <f>IF(AY41&lt;=$H14,AX49*(1+$H10),"")</f>
        <v/>
      </c>
      <c r="AZ49" s="18" t="str">
        <f>IF(AZ41&lt;=$H14,AY49*(1+$H10),"")</f>
        <v/>
      </c>
      <c r="BA49" s="18" t="str">
        <f>IF(BA41&lt;=$H14,AZ49*(1+$H10),"")</f>
        <v/>
      </c>
      <c r="BB49" s="18" t="str">
        <f>IF(BB41&lt;=$H14,BA49*(1+$H10),"")</f>
        <v/>
      </c>
      <c r="BC49" s="18" t="str">
        <f>IF(BC41&lt;=$H14,BB49*(1+$H10),"")</f>
        <v/>
      </c>
      <c r="BD49" s="18" t="str">
        <f>IF(BD41&lt;=$H14,BC49*(1+$H10),"")</f>
        <v/>
      </c>
    </row>
    <row r="50" spans="1:56" s="3" customFormat="1" ht="6" customHeight="1" thickTop="1">
      <c r="C50" s="2"/>
      <c r="D50" s="109"/>
      <c r="F50" s="6"/>
      <c r="H50" s="19"/>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row>
    <row r="51" spans="1:56" s="3" customFormat="1" ht="15">
      <c r="A51" s="3" t="s">
        <v>26</v>
      </c>
      <c r="C51" s="2">
        <v>24</v>
      </c>
      <c r="D51" s="121" t="s">
        <v>95</v>
      </c>
      <c r="F51" s="113" t="s">
        <v>15</v>
      </c>
      <c r="H51" s="19"/>
      <c r="I51" s="115">
        <v>-40</v>
      </c>
      <c r="J51" s="115">
        <v>80</v>
      </c>
      <c r="K51" s="115">
        <v>120</v>
      </c>
      <c r="L51" s="115">
        <v>140</v>
      </c>
      <c r="M51" s="115">
        <v>160</v>
      </c>
      <c r="N51" s="115">
        <v>180</v>
      </c>
      <c r="O51" s="115">
        <v>200</v>
      </c>
      <c r="P51" s="115">
        <v>228</v>
      </c>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row>
    <row r="52" spans="1:56" s="3" customFormat="1" ht="12" customHeight="1">
      <c r="C52" s="2">
        <v>25</v>
      </c>
      <c r="D52" s="3" t="s">
        <v>0</v>
      </c>
      <c r="F52" s="6" t="s">
        <v>111</v>
      </c>
      <c r="H52" s="15"/>
      <c r="I52" s="15">
        <f>-H42 /H14</f>
        <v>-87.520650346999261</v>
      </c>
      <c r="J52" s="15">
        <f>I52</f>
        <v>-87.520650346999261</v>
      </c>
      <c r="K52" s="15">
        <f>IF(K41&lt;=$H14,J52,"")</f>
        <v>-87.520650346999261</v>
      </c>
      <c r="L52" s="15">
        <f>IF(L41&lt;=$H14,K52,"")</f>
        <v>-87.520650346999261</v>
      </c>
      <c r="M52" s="15">
        <f>IF(M41&lt;=$H14,L52,"")</f>
        <v>-87.520650346999261</v>
      </c>
      <c r="N52" s="15">
        <f>IF(N41&lt;=$H14,M52,"")</f>
        <v>-87.520650346999261</v>
      </c>
      <c r="O52" s="15">
        <f>IF(O41&lt;=$H14,N52,"")</f>
        <v>-87.520650346999261</v>
      </c>
      <c r="P52" s="15">
        <f>IF(P41&lt;=$H14,O52,"")</f>
        <v>-87.520650346999261</v>
      </c>
      <c r="Q52" s="15" t="str">
        <f>IF(Q41&lt;=$H14,P52,"")</f>
        <v/>
      </c>
      <c r="R52" s="15" t="str">
        <f>IF(R41&lt;=$H14,Q52,"")</f>
        <v/>
      </c>
      <c r="S52" s="15" t="str">
        <f>IF(S41&lt;=$H14,R52,"")</f>
        <v/>
      </c>
      <c r="T52" s="15" t="str">
        <f>IF(T41&lt;=$H14,S52,"")</f>
        <v/>
      </c>
      <c r="U52" s="15" t="str">
        <f>IF(U41&lt;=$H14,T52,"")</f>
        <v/>
      </c>
      <c r="V52" s="15" t="str">
        <f>IF(V41&lt;=$H14,U52,"")</f>
        <v/>
      </c>
      <c r="W52" s="15" t="str">
        <f>IF(W41&lt;=$H14,V52,"")</f>
        <v/>
      </c>
      <c r="X52" s="15" t="str">
        <f>IF(X41&lt;=$H14,W52,"")</f>
        <v/>
      </c>
      <c r="Y52" s="15" t="str">
        <f>IF(Y41&lt;=$H14,X52,"")</f>
        <v/>
      </c>
      <c r="Z52" s="15" t="str">
        <f>IF(Z41&lt;=$H14,Y52,"")</f>
        <v/>
      </c>
      <c r="AA52" s="15" t="str">
        <f>IF(AA41&lt;=$H14,Z52,"")</f>
        <v/>
      </c>
      <c r="AB52" s="15" t="str">
        <f>IF(AB41&lt;=$H14,AA52,"")</f>
        <v/>
      </c>
      <c r="AC52" s="15" t="str">
        <f>IF(AC41&lt;=$H14,AB52,"")</f>
        <v/>
      </c>
      <c r="AD52" s="15" t="str">
        <f>IF(AD41&lt;=$H14,AC52,"")</f>
        <v/>
      </c>
      <c r="AE52" s="15" t="str">
        <f>IF(AE41&lt;=$H14,AD52,"")</f>
        <v/>
      </c>
      <c r="AF52" s="15" t="str">
        <f>IF(AF41&lt;=$H14,AE52,"")</f>
        <v/>
      </c>
      <c r="AG52" s="15" t="str">
        <f>IF(AG41&lt;=$H14,AF52,"")</f>
        <v/>
      </c>
      <c r="AH52" s="15" t="str">
        <f>IF(AH41&lt;=$H14,AG52,"")</f>
        <v/>
      </c>
      <c r="AI52" s="15" t="str">
        <f>IF(AI41&lt;=$H14,AH52,"")</f>
        <v/>
      </c>
      <c r="AJ52" s="15" t="str">
        <f>IF(AJ41&lt;=$H14,AI52,"")</f>
        <v/>
      </c>
      <c r="AK52" s="15" t="str">
        <f>IF(AK41&lt;=$H14,AJ52,"")</f>
        <v/>
      </c>
      <c r="AL52" s="15" t="str">
        <f>IF(AL41&lt;=$H14,AK52,"")</f>
        <v/>
      </c>
      <c r="AM52" s="15" t="str">
        <f>IF(AM41&lt;=$H14,AL52,"")</f>
        <v/>
      </c>
      <c r="AN52" s="15" t="str">
        <f>IF(AN41&lt;=$H14,AM52,"")</f>
        <v/>
      </c>
      <c r="AO52" s="15" t="str">
        <f>IF(AO41&lt;=$H14,AN52,"")</f>
        <v/>
      </c>
      <c r="AP52" s="15" t="str">
        <f>IF(AP41&lt;=$H14,AO52,"")</f>
        <v/>
      </c>
      <c r="AQ52" s="15" t="str">
        <f>IF(AQ41&lt;=$H14,AP52,"")</f>
        <v/>
      </c>
      <c r="AR52" s="15" t="str">
        <f>IF(AR41&lt;=$H14,AQ52,"")</f>
        <v/>
      </c>
      <c r="AS52" s="15" t="str">
        <f>IF(AS41&lt;=$H14,AR52,"")</f>
        <v/>
      </c>
      <c r="AT52" s="15" t="str">
        <f>IF(AT41&lt;=$H14,AS52,"")</f>
        <v/>
      </c>
      <c r="AU52" s="15" t="str">
        <f>IF(AU41&lt;=$H14,AT52,"")</f>
        <v/>
      </c>
      <c r="AV52" s="15" t="str">
        <f>IF(AV41&lt;=$H14,AU52,"")</f>
        <v/>
      </c>
      <c r="AW52" s="15" t="str">
        <f>IF(AW41&lt;=$H14,AV52,"")</f>
        <v/>
      </c>
      <c r="AX52" s="15" t="str">
        <f>IF(AX41&lt;=$H14,AW52,"")</f>
        <v/>
      </c>
      <c r="AY52" s="15" t="str">
        <f>IF(AY41&lt;=$H14,AX52,"")</f>
        <v/>
      </c>
      <c r="AZ52" s="15" t="str">
        <f>IF(AZ41&lt;=$H14,AY52,"")</f>
        <v/>
      </c>
      <c r="BA52" s="15" t="str">
        <f>IF(BA41&lt;=$H14,AZ52,"")</f>
        <v/>
      </c>
      <c r="BB52" s="15" t="str">
        <f>IF(BB41&lt;=$H14,BA52,"")</f>
        <v/>
      </c>
      <c r="BC52" s="15" t="str">
        <f>IF(BC41&lt;=$H14,BB52,"")</f>
        <v/>
      </c>
      <c r="BD52" s="15" t="str">
        <f>IF(BD41&lt;=$H14,BC52,"")</f>
        <v/>
      </c>
    </row>
    <row r="53" spans="1:56" s="3" customFormat="1" ht="12" customHeight="1">
      <c r="C53" s="2">
        <v>26</v>
      </c>
      <c r="D53" s="3" t="s">
        <v>2</v>
      </c>
      <c r="F53" s="8" t="s">
        <v>112</v>
      </c>
      <c r="H53" s="15"/>
      <c r="I53" s="15">
        <f>-H47*$H11*$H12</f>
        <v>-19.604625677727835</v>
      </c>
      <c r="J53" s="15">
        <f>-I47*$H11*$H12</f>
        <v>-17.680483778859593</v>
      </c>
      <c r="K53" s="15">
        <f>IF(K41&lt;=$H14,-J47*$H11*$H12,"")</f>
        <v>-15.625365370463614</v>
      </c>
      <c r="L53" s="15">
        <f>IF(L41&lt;=$H14,-K47*$H11*$H12,"")</f>
        <v>-13.430354869932321</v>
      </c>
      <c r="M53" s="15">
        <f>IF(M41&lt;=$H14,-L47*$H11*$H12,"")</f>
        <v>-11.085929810160147</v>
      </c>
      <c r="N53" s="15">
        <f>IF(N41&lt;=$H14,-M47*$H11*$H12,"")</f>
        <v>-8.5819195288619898</v>
      </c>
      <c r="O53" s="15">
        <f>IF(O41&lt;=$H14,-N47*$H11*$H12,"")</f>
        <v>-5.9074610458699262</v>
      </c>
      <c r="P53" s="15">
        <f>IF(P41&lt;=$H14,-O47*$H11*$H12,"")</f>
        <v>-3.0509519369935783</v>
      </c>
      <c r="Q53" s="15" t="str">
        <f>IF(Q41&lt;=$H14,-P47*$H11*$H12,"")</f>
        <v/>
      </c>
      <c r="R53" s="15" t="str">
        <f>IF(R41&lt;=$H14,-Q47*$H11*$H12,"")</f>
        <v/>
      </c>
      <c r="S53" s="15" t="str">
        <f>IF(S41&lt;=$H14,-R47*$H11*$H12,"")</f>
        <v/>
      </c>
      <c r="T53" s="15" t="str">
        <f>IF(T41&lt;=$H14,-S47*$H11*$H12,"")</f>
        <v/>
      </c>
      <c r="U53" s="15" t="str">
        <f>IF(U41&lt;=$H14,-T47*$H11*$H12,"")</f>
        <v/>
      </c>
      <c r="V53" s="15" t="str">
        <f>IF(V41&lt;=$H14,-U47*$H11*$H12,"")</f>
        <v/>
      </c>
      <c r="W53" s="15" t="str">
        <f>IF(W41&lt;=$H14,-V47*$H11*$H12,"")</f>
        <v/>
      </c>
      <c r="X53" s="15" t="str">
        <f>IF(X41&lt;=$H14,-W47*$H11*$H12,"")</f>
        <v/>
      </c>
      <c r="Y53" s="15" t="str">
        <f>IF(Y41&lt;=$H14,-X47*$H11*$H12,"")</f>
        <v/>
      </c>
      <c r="Z53" s="15" t="str">
        <f>IF(Z41&lt;=$H14,-Y47*$H11*$H12,"")</f>
        <v/>
      </c>
      <c r="AA53" s="15" t="str">
        <f>IF(AA41&lt;=$H14,-Z47*$H11*$H12,"")</f>
        <v/>
      </c>
      <c r="AB53" s="15" t="str">
        <f>IF(AB41&lt;=$H14,-AA47*$H11*$H12,"")</f>
        <v/>
      </c>
      <c r="AC53" s="15" t="str">
        <f>IF(AC41&lt;=$H14,-AB47*$H11*$H12,"")</f>
        <v/>
      </c>
      <c r="AD53" s="15" t="str">
        <f>IF(AD41&lt;=$H14,-AC47*$H11*$H12,"")</f>
        <v/>
      </c>
      <c r="AE53" s="15" t="str">
        <f>IF(AE41&lt;=$H14,-AD47*$H11*$H12,"")</f>
        <v/>
      </c>
      <c r="AF53" s="15" t="str">
        <f>IF(AF41&lt;=$H14,-AE47*$H11*$H12,"")</f>
        <v/>
      </c>
      <c r="AG53" s="15" t="str">
        <f>IF(AG41&lt;=$H14,-AF47*$H11*$H12,"")</f>
        <v/>
      </c>
      <c r="AH53" s="15" t="str">
        <f>IF(AH41&lt;=$H14,-AG47*$H11*$H12,"")</f>
        <v/>
      </c>
      <c r="AI53" s="15" t="str">
        <f>IF(AI41&lt;=$H14,-AH47*$H11*$H12,"")</f>
        <v/>
      </c>
      <c r="AJ53" s="15" t="str">
        <f>IF(AJ41&lt;=$H14,-AI47*$H11*$H12,"")</f>
        <v/>
      </c>
      <c r="AK53" s="15" t="str">
        <f>IF(AK41&lt;=$H14,-AJ47*$H11*$H12,"")</f>
        <v/>
      </c>
      <c r="AL53" s="15" t="str">
        <f>IF(AL41&lt;=$H14,-AK47*$H11*$H12,"")</f>
        <v/>
      </c>
      <c r="AM53" s="15" t="str">
        <f>IF(AM41&lt;=$H14,-AL47*$H11*$H12,"")</f>
        <v/>
      </c>
      <c r="AN53" s="15" t="str">
        <f>IF(AN41&lt;=$H14,-AM47*$H11*$H12,"")</f>
        <v/>
      </c>
      <c r="AO53" s="15" t="str">
        <f>IF(AO41&lt;=$H14,-AN47*$H11*$H12,"")</f>
        <v/>
      </c>
      <c r="AP53" s="15" t="str">
        <f>IF(AP41&lt;=$H14,-AO47*$H11*$H12,"")</f>
        <v/>
      </c>
      <c r="AQ53" s="15" t="str">
        <f>IF(AQ41&lt;=$H14,-AP47*$H11*$H12,"")</f>
        <v/>
      </c>
      <c r="AR53" s="15" t="str">
        <f>IF(AR41&lt;=$H14,-AQ47*$H11*$H12,"")</f>
        <v/>
      </c>
      <c r="AS53" s="15" t="str">
        <f>IF(AS41&lt;=$H14,-AR47*$H11*$H12,"")</f>
        <v/>
      </c>
      <c r="AT53" s="15" t="str">
        <f>IF(AT41&lt;=$H14,-AS47*$H11*$H12,"")</f>
        <v/>
      </c>
      <c r="AU53" s="15" t="str">
        <f>IF(AU41&lt;=$H14,-AT47*$H11*$H12,"")</f>
        <v/>
      </c>
      <c r="AV53" s="15" t="str">
        <f>IF(AV41&lt;=$H14,-AU47*$H11*$H12,"")</f>
        <v/>
      </c>
      <c r="AW53" s="15" t="str">
        <f>IF(AW41&lt;=$H14,-AV47*$H11*$H12,"")</f>
        <v/>
      </c>
      <c r="AX53" s="15" t="str">
        <f>IF(AX41&lt;=$H14,-AW47*$H11*$H12,"")</f>
        <v/>
      </c>
      <c r="AY53" s="15" t="str">
        <f>IF(AY41&lt;=$H14,-AX47*$H11*$H12,"")</f>
        <v/>
      </c>
      <c r="AZ53" s="15" t="str">
        <f>IF(AZ41&lt;=$H14,-AY47*$H11*$H12,"")</f>
        <v/>
      </c>
      <c r="BA53" s="15" t="str">
        <f>IF(BA41&lt;=$H14,-AZ47*$H11*$H12,"")</f>
        <v/>
      </c>
      <c r="BB53" s="15" t="str">
        <f>IF(BB41&lt;=$H14,-BA47*$H11*$H12,"")</f>
        <v/>
      </c>
      <c r="BC53" s="15" t="str">
        <f>IF(BC41&lt;=$H14,-BB47*$H11*$H12,"")</f>
        <v/>
      </c>
      <c r="BD53" s="15" t="str">
        <f>IF(BD41&lt;=$H14,-BC47*$H11*$H12,"")</f>
        <v/>
      </c>
    </row>
    <row r="54" spans="1:56" s="3" customFormat="1" ht="12" customHeight="1">
      <c r="A54" s="3" t="s">
        <v>26</v>
      </c>
      <c r="C54" s="2">
        <v>27</v>
      </c>
      <c r="D54" s="3" t="s">
        <v>19</v>
      </c>
      <c r="F54" s="6" t="s">
        <v>113</v>
      </c>
      <c r="H54" s="15"/>
      <c r="I54" s="15">
        <f>H45*$I19</f>
        <v>0</v>
      </c>
      <c r="J54" s="15">
        <f>I45*$I19</f>
        <v>1.9838733567387352</v>
      </c>
      <c r="K54" s="15">
        <f>IF(K41&lt;=$H14,J45*$I19,"")</f>
        <v>3.4741622052351095</v>
      </c>
      <c r="L54" s="15">
        <f>IF(L41&lt;=$H14,K45*$I19,"")</f>
        <v>4.4372682042832938</v>
      </c>
      <c r="M54" s="15">
        <f>IF(M41&lt;=$H14,L45*$I19,"")</f>
        <v>4.8373059706149482</v>
      </c>
      <c r="N54" s="15">
        <f>IF(N41&lt;=$H14,M45*$I19,"")</f>
        <v>4.635947399743312</v>
      </c>
      <c r="O54" s="15">
        <f>IF(O41&lt;=$H14,N45*$I19,"")</f>
        <v>3.7922553897134832</v>
      </c>
      <c r="P54" s="15">
        <f>IF(P41&lt;=$H14,O45*$I19,"")</f>
        <v>2.2625062464136372</v>
      </c>
      <c r="Q54" s="15" t="str">
        <f>IF(Q41&lt;=$H14,P45*$I19,"")</f>
        <v/>
      </c>
      <c r="R54" s="15" t="str">
        <f>IF(R41&lt;=$H14,Q45*$I19,"")</f>
        <v/>
      </c>
      <c r="S54" s="15" t="str">
        <f>IF(S41&lt;=$H14,R45*$I19,"")</f>
        <v/>
      </c>
      <c r="T54" s="15" t="str">
        <f>IF(T41&lt;=$H14,S45*$I19,"")</f>
        <v/>
      </c>
      <c r="U54" s="15" t="str">
        <f>IF(U41&lt;=$H14,T45*$I19,"")</f>
        <v/>
      </c>
      <c r="V54" s="15" t="str">
        <f>IF(V41&lt;=$H14,U45*$I19,"")</f>
        <v/>
      </c>
      <c r="W54" s="15" t="str">
        <f>IF(W41&lt;=$H14,V45*$I19,"")</f>
        <v/>
      </c>
      <c r="X54" s="15" t="str">
        <f>IF(X41&lt;=$H14,W45*$I19,"")</f>
        <v/>
      </c>
      <c r="Y54" s="15" t="str">
        <f>IF(Y41&lt;=$H14,X45*$I19,"")</f>
        <v/>
      </c>
      <c r="Z54" s="15" t="str">
        <f>IF(Z41&lt;=$H14,Y45*$I19,"")</f>
        <v/>
      </c>
      <c r="AA54" s="15" t="str">
        <f>IF(AA41&lt;=$H14,Z45*$I19,"")</f>
        <v/>
      </c>
      <c r="AB54" s="15" t="str">
        <f>IF(AB41&lt;=$H14,AA45*$I19,"")</f>
        <v/>
      </c>
      <c r="AC54" s="15" t="str">
        <f>IF(AC41&lt;=$H14,AB45*$I19,"")</f>
        <v/>
      </c>
      <c r="AD54" s="15" t="str">
        <f>IF(AD41&lt;=$H14,AC45*$I19,"")</f>
        <v/>
      </c>
      <c r="AE54" s="15" t="str">
        <f>IF(AE41&lt;=$H14,AD45*$I19,"")</f>
        <v/>
      </c>
      <c r="AF54" s="15" t="str">
        <f>IF(AF41&lt;=$H14,AE45*$I19,"")</f>
        <v/>
      </c>
      <c r="AG54" s="15" t="str">
        <f>IF(AG41&lt;=$H14,AF45*$I19,"")</f>
        <v/>
      </c>
      <c r="AH54" s="15" t="str">
        <f>IF(AH41&lt;=$H14,AG45*$I19,"")</f>
        <v/>
      </c>
      <c r="AI54" s="15" t="str">
        <f>IF(AI41&lt;=$H14,AH45*$I19,"")</f>
        <v/>
      </c>
      <c r="AJ54" s="15" t="str">
        <f>IF(AJ41&lt;=$H14,AI45*$I19,"")</f>
        <v/>
      </c>
      <c r="AK54" s="15" t="str">
        <f>IF(AK41&lt;=$H14,AJ45*$I19,"")</f>
        <v/>
      </c>
      <c r="AL54" s="15" t="str">
        <f>IF(AL41&lt;=$H14,AK45*$I19,"")</f>
        <v/>
      </c>
      <c r="AM54" s="15" t="str">
        <f>IF(AM41&lt;=$H14,AL45*$I19,"")</f>
        <v/>
      </c>
      <c r="AN54" s="15" t="str">
        <f>IF(AN41&lt;=$H14,AM45*$I19,"")</f>
        <v/>
      </c>
      <c r="AO54" s="15" t="str">
        <f>IF(AO41&lt;=$H14,AN45*$I19,"")</f>
        <v/>
      </c>
      <c r="AP54" s="15" t="str">
        <f>IF(AP41&lt;=$H14,AO45*$I19,"")</f>
        <v/>
      </c>
      <c r="AQ54" s="15" t="str">
        <f>IF(AQ41&lt;=$H14,AP45*$I19,"")</f>
        <v/>
      </c>
      <c r="AR54" s="15" t="str">
        <f>IF(AR41&lt;=$H14,AQ45*$I19,"")</f>
        <v/>
      </c>
      <c r="AS54" s="15" t="str">
        <f>IF(AS41&lt;=$H14,AR45*$I19,"")</f>
        <v/>
      </c>
      <c r="AT54" s="15" t="str">
        <f>IF(AT41&lt;=$H14,AS45*$I19,"")</f>
        <v/>
      </c>
      <c r="AU54" s="15" t="str">
        <f>IF(AU41&lt;=$H14,AT45*$I19,"")</f>
        <v/>
      </c>
      <c r="AV54" s="15" t="str">
        <f>IF(AV41&lt;=$H14,AU45*$I19,"")</f>
        <v/>
      </c>
      <c r="AW54" s="15" t="str">
        <f>IF(AW41&lt;=$H14,AV45*$I19,"")</f>
        <v/>
      </c>
      <c r="AX54" s="15" t="str">
        <f>IF(AX41&lt;=$H14,AW45*$I19,"")</f>
        <v/>
      </c>
      <c r="AY54" s="15" t="str">
        <f>IF(AY41&lt;=$H14,AX45*$I19,"")</f>
        <v/>
      </c>
      <c r="AZ54" s="15" t="str">
        <f>IF(AZ41&lt;=$H14,AY45*$I19,"")</f>
        <v/>
      </c>
      <c r="BA54" s="15" t="str">
        <f>IF(BA41&lt;=$H14,AZ45*$I19,"")</f>
        <v/>
      </c>
      <c r="BB54" s="15" t="str">
        <f>IF(BB41&lt;=$H14,BA45*$I19,"")</f>
        <v/>
      </c>
      <c r="BC54" s="15" t="str">
        <f>IF(BC41&lt;=$H14,BB45*$I19,"")</f>
        <v/>
      </c>
      <c r="BD54" s="15" t="str">
        <f>IF(BD41&lt;=$H14,BC45*$I19,"")</f>
        <v/>
      </c>
    </row>
    <row r="55" spans="1:56" s="3" customFormat="1" ht="12" customHeight="1">
      <c r="A55" s="3" t="s">
        <v>26</v>
      </c>
      <c r="C55" s="2">
        <v>28</v>
      </c>
      <c r="D55" s="3" t="s">
        <v>3</v>
      </c>
      <c r="F55" s="8" t="s">
        <v>114</v>
      </c>
      <c r="I55" s="15">
        <f>-SUM(I51:I54)*$H$13</f>
        <v>30.89630796519269</v>
      </c>
      <c r="J55" s="15">
        <f>-SUM(J51:J54)*$H$13</f>
        <v>4.8756247615152253</v>
      </c>
      <c r="K55" s="15">
        <f>IF(K41&lt;=$H14,-SUM(K51:K54)*$H$13,"")</f>
        <v>-4.2689107624321698</v>
      </c>
      <c r="L55" s="15">
        <f>IF(L41&lt;=$H14,-SUM(L51:L54)*$H$13,"")</f>
        <v>-9.1321152273438582</v>
      </c>
      <c r="M55" s="15">
        <f>IF(M41&lt;=$H14,-SUM(M51:M54)*$H$13,"")</f>
        <v>-13.908452420825663</v>
      </c>
      <c r="N55" s="15">
        <f>IF(N41&lt;=$H14,-SUM(N51:N54)*$H$13,"")</f>
        <v>-18.592009280015233</v>
      </c>
      <c r="O55" s="15">
        <f>IF(O41&lt;=$H14,-SUM(O51:O54)*$H$13,"")</f>
        <v>-23.176470239337302</v>
      </c>
      <c r="P55" s="15">
        <f>IF(P41&lt;=$H14,-SUM(P51:P54)*$H$13,"")</f>
        <v>-29.335089832108363</v>
      </c>
      <c r="Q55" s="15" t="str">
        <f>IF(Q41&lt;=$H14,-SUM(Q51:Q54)*$H$13,"")</f>
        <v/>
      </c>
      <c r="R55" s="15" t="str">
        <f>IF(R41&lt;=$H14,-SUM(R51:R54)*$H$13,"")</f>
        <v/>
      </c>
      <c r="S55" s="15" t="str">
        <f>IF(S41&lt;=$H14,-SUM(S51:S54)*$H$13,"")</f>
        <v/>
      </c>
      <c r="T55" s="15" t="str">
        <f>IF(T41&lt;=$H14,-SUM(T51:T54)*$H$13,"")</f>
        <v/>
      </c>
      <c r="U55" s="15" t="str">
        <f>IF(U41&lt;=$H14,-SUM(U51:U54)*$H$13,"")</f>
        <v/>
      </c>
      <c r="V55" s="15" t="str">
        <f>IF(V41&lt;=$H14,-SUM(V51:V54)*$H$13,"")</f>
        <v/>
      </c>
      <c r="W55" s="15" t="str">
        <f>IF(W41&lt;=$H14,-SUM(W51:W54)*$H$13,"")</f>
        <v/>
      </c>
      <c r="X55" s="15" t="str">
        <f>IF(X41&lt;=$H14,-SUM(X51:X54)*$H$13,"")</f>
        <v/>
      </c>
      <c r="Y55" s="15" t="str">
        <f>IF(Y41&lt;=$H14,-SUM(Y51:Y54)*$H$13,"")</f>
        <v/>
      </c>
      <c r="Z55" s="15" t="str">
        <f>IF(Z41&lt;=$H14,-SUM(Z51:Z54)*$H$13,"")</f>
        <v/>
      </c>
      <c r="AA55" s="15" t="str">
        <f>IF(AA41&lt;=$H14,-SUM(AA51:AA54)*$H$13,"")</f>
        <v/>
      </c>
      <c r="AB55" s="15" t="str">
        <f>IF(AB41&lt;=$H14,-SUM(AB51:AB54)*$H$13,"")</f>
        <v/>
      </c>
      <c r="AC55" s="15" t="str">
        <f>IF(AC41&lt;=$H14,-SUM(AC51:AC54)*$H$13,"")</f>
        <v/>
      </c>
      <c r="AD55" s="15" t="str">
        <f>IF(AD41&lt;=$H14,-SUM(AD51:AD54)*$H$13,"")</f>
        <v/>
      </c>
      <c r="AE55" s="15" t="str">
        <f>IF(AE41&lt;=$H14,-SUM(AE51:AE54)*$H$13,"")</f>
        <v/>
      </c>
      <c r="AF55" s="15" t="str">
        <f>IF(AF41&lt;=$H14,-SUM(AF51:AF54)*$H$13,"")</f>
        <v/>
      </c>
      <c r="AG55" s="15" t="str">
        <f>IF(AG41&lt;=$H14,-SUM(AG51:AG54)*$H$13,"")</f>
        <v/>
      </c>
      <c r="AH55" s="15" t="str">
        <f>IF(AH41&lt;=$H14,-SUM(AH51:AH54)*$H$13,"")</f>
        <v/>
      </c>
      <c r="AI55" s="15" t="str">
        <f>IF(AI41&lt;=$H14,-SUM(AI51:AI54)*$H$13,"")</f>
        <v/>
      </c>
      <c r="AJ55" s="15" t="str">
        <f>IF(AJ41&lt;=$H14,-SUM(AJ51:AJ54)*$H$13,"")</f>
        <v/>
      </c>
      <c r="AK55" s="15" t="str">
        <f>IF(AK41&lt;=$H14,-SUM(AK51:AK54)*$H$13,"")</f>
        <v/>
      </c>
      <c r="AL55" s="15" t="str">
        <f>IF(AL41&lt;=$H14,-SUM(AL51:AL54)*$H$13,"")</f>
        <v/>
      </c>
      <c r="AM55" s="15" t="str">
        <f>IF(AM41&lt;=$H14,-SUM(AM51:AM54)*$H$13,"")</f>
        <v/>
      </c>
      <c r="AN55" s="15" t="str">
        <f>IF(AN41&lt;=$H14,-SUM(AN51:AN54)*$H$13,"")</f>
        <v/>
      </c>
      <c r="AO55" s="15" t="str">
        <f>IF(AO41&lt;=$H14,-SUM(AO51:AO54)*$H$13,"")</f>
        <v/>
      </c>
      <c r="AP55" s="15" t="str">
        <f>IF(AP41&lt;=$H14,-SUM(AP51:AP54)*$H$13,"")</f>
        <v/>
      </c>
      <c r="AQ55" s="15" t="str">
        <f>IF(AQ41&lt;=$H14,-SUM(AQ51:AQ54)*$H$13,"")</f>
        <v/>
      </c>
      <c r="AR55" s="15" t="str">
        <f>IF(AR41&lt;=$H14,-SUM(AR51:AR54)*$H$13,"")</f>
        <v/>
      </c>
      <c r="AS55" s="15" t="str">
        <f>IF(AS41&lt;=$H14,-SUM(AS51:AS54)*$H$13,"")</f>
        <v/>
      </c>
      <c r="AT55" s="15" t="str">
        <f>IF(AT41&lt;=$H14,-SUM(AT51:AT54)*$H$13,"")</f>
        <v/>
      </c>
      <c r="AU55" s="15" t="str">
        <f>IF(AU41&lt;=$H14,-SUM(AU51:AU54)*$H$13,"")</f>
        <v/>
      </c>
      <c r="AV55" s="15" t="str">
        <f>IF(AV41&lt;=$H14,-SUM(AV51:AV54)*$H$13,"")</f>
        <v/>
      </c>
      <c r="AW55" s="15" t="str">
        <f>IF(AW41&lt;=$H14,-SUM(AW51:AW54)*$H$13,"")</f>
        <v/>
      </c>
      <c r="AX55" s="15" t="str">
        <f>IF(AX41&lt;=$H14,-SUM(AX51:AX54)*$H$13,"")</f>
        <v/>
      </c>
      <c r="AY55" s="15" t="str">
        <f>IF(AY41&lt;=$H14,-SUM(AY51:AY54)*$H$13,"")</f>
        <v/>
      </c>
      <c r="AZ55" s="15" t="str">
        <f>IF(AZ41&lt;=$H14,-SUM(AZ51:AZ54)*$H$13,"")</f>
        <v/>
      </c>
      <c r="BA55" s="15" t="str">
        <f>IF(BA41&lt;=$H14,-SUM(BA51:BA54)*$H$13,"")</f>
        <v/>
      </c>
      <c r="BB55" s="15" t="str">
        <f>IF(BB41&lt;=$H14,-SUM(BB51:BB54)*$H$13,"")</f>
        <v/>
      </c>
      <c r="BC55" s="15" t="str">
        <f>IF(BC41&lt;=$H14,-SUM(BC51:BC54)*$H$13,"")</f>
        <v/>
      </c>
      <c r="BD55" s="15" t="str">
        <f>IF(BD41&lt;=$H14,-SUM(BD51:BD54)*$H$13,"")</f>
        <v/>
      </c>
    </row>
    <row r="56" spans="1:56" s="3" customFormat="1" ht="12.75" customHeight="1" thickBot="1">
      <c r="A56" s="3" t="s">
        <v>26</v>
      </c>
      <c r="C56" s="2">
        <v>29</v>
      </c>
      <c r="D56" s="3" t="s">
        <v>6</v>
      </c>
      <c r="F56" s="6" t="s">
        <v>115</v>
      </c>
      <c r="I56" s="20">
        <f>SUM(I51:I55)</f>
        <v>-116.22896805953441</v>
      </c>
      <c r="J56" s="20">
        <f>SUM(J51:J55)</f>
        <v>-18.341636007604894</v>
      </c>
      <c r="K56" s="20">
        <f>IF(K41&lt;=$H14,SUM(K51:K55),"")</f>
        <v>16.059235725340066</v>
      </c>
      <c r="L56" s="20">
        <f>IF(L41&lt;=$H14,SUM(L51:L55),"")</f>
        <v>34.354147760007848</v>
      </c>
      <c r="M56" s="20">
        <f>IF(M41&lt;=$H14,SUM(M51:M55),"")</f>
        <v>52.322273392629874</v>
      </c>
      <c r="N56" s="20">
        <f>IF(N41&lt;=$H14,SUM(N51:N55),"")</f>
        <v>69.941368243866833</v>
      </c>
      <c r="O56" s="20">
        <f>IF(O41&lt;=$H14,SUM(O51:O55),"")</f>
        <v>87.187673757507</v>
      </c>
      <c r="P56" s="20">
        <f>IF(P41&lt;=$H14,SUM(P51:P55),"")</f>
        <v>110.35581413031241</v>
      </c>
      <c r="Q56" s="20" t="str">
        <f>IF(Q41&lt;=$H14,SUM(Q51:Q55),"")</f>
        <v/>
      </c>
      <c r="R56" s="20" t="str">
        <f>IF(R41&lt;=$H14,SUM(R51:R55),"")</f>
        <v/>
      </c>
      <c r="S56" s="20" t="str">
        <f>IF(S41&lt;=$H14,SUM(S51:S55),"")</f>
        <v/>
      </c>
      <c r="T56" s="20" t="str">
        <f>IF(T41&lt;=$H14,SUM(T51:T55),"")</f>
        <v/>
      </c>
      <c r="U56" s="20" t="str">
        <f>IF(U41&lt;=$H14,SUM(U51:U55),"")</f>
        <v/>
      </c>
      <c r="V56" s="20" t="str">
        <f>IF(V41&lt;=$H14,SUM(V51:V55),"")</f>
        <v/>
      </c>
      <c r="W56" s="20" t="str">
        <f>IF(W41&lt;=$H14,SUM(W51:W55),"")</f>
        <v/>
      </c>
      <c r="X56" s="20" t="str">
        <f>IF(X41&lt;=$H14,SUM(X51:X55),"")</f>
        <v/>
      </c>
      <c r="Y56" s="20" t="str">
        <f>IF(Y41&lt;=$H14,SUM(Y51:Y55),"")</f>
        <v/>
      </c>
      <c r="Z56" s="20" t="str">
        <f>IF(Z41&lt;=$H14,SUM(Z51:Z55),"")</f>
        <v/>
      </c>
      <c r="AA56" s="20" t="str">
        <f>IF(AA41&lt;=$H14,SUM(AA51:AA55),"")</f>
        <v/>
      </c>
      <c r="AB56" s="20" t="str">
        <f>IF(AB41&lt;=$H14,SUM(AB51:AB55),"")</f>
        <v/>
      </c>
      <c r="AC56" s="20" t="str">
        <f>IF(AC41&lt;=$H14,SUM(AC51:AC55),"")</f>
        <v/>
      </c>
      <c r="AD56" s="20" t="str">
        <f>IF(AD41&lt;=$H14,SUM(AD51:AD55),"")</f>
        <v/>
      </c>
      <c r="AE56" s="20" t="str">
        <f>IF(AE41&lt;=$H14,SUM(AE51:AE55),"")</f>
        <v/>
      </c>
      <c r="AF56" s="20" t="str">
        <f>IF(AF41&lt;=$H14,SUM(AF51:AF55),"")</f>
        <v/>
      </c>
      <c r="AG56" s="20" t="str">
        <f>IF(AG41&lt;=$H14,SUM(AG51:AG55),"")</f>
        <v/>
      </c>
      <c r="AH56" s="20" t="str">
        <f>IF(AH41&lt;=$H14,SUM(AH51:AH55),"")</f>
        <v/>
      </c>
      <c r="AI56" s="20" t="str">
        <f>IF(AI41&lt;=$H14,SUM(AI51:AI55),"")</f>
        <v/>
      </c>
      <c r="AJ56" s="20" t="str">
        <f>IF(AJ41&lt;=$H14,SUM(AJ51:AJ55),"")</f>
        <v/>
      </c>
      <c r="AK56" s="20" t="str">
        <f>IF(AK41&lt;=$H14,SUM(AK51:AK55),"")</f>
        <v/>
      </c>
      <c r="AL56" s="20" t="str">
        <f>IF(AL41&lt;=$H14,SUM(AL51:AL55),"")</f>
        <v/>
      </c>
      <c r="AM56" s="20" t="str">
        <f>IF(AM41&lt;=$H14,SUM(AM51:AM55),"")</f>
        <v/>
      </c>
      <c r="AN56" s="20" t="str">
        <f>IF(AN41&lt;=$H14,SUM(AN51:AN55),"")</f>
        <v/>
      </c>
      <c r="AO56" s="20" t="str">
        <f>IF(AO41&lt;=$H14,SUM(AO51:AO55),"")</f>
        <v/>
      </c>
      <c r="AP56" s="20" t="str">
        <f>IF(AP41&lt;=$H14,SUM(AP51:AP55),"")</f>
        <v/>
      </c>
      <c r="AQ56" s="20" t="str">
        <f>IF(AQ41&lt;=$H14,SUM(AQ51:AQ55),"")</f>
        <v/>
      </c>
      <c r="AR56" s="20" t="str">
        <f>IF(AR41&lt;=$H14,SUM(AR51:AR55),"")</f>
        <v/>
      </c>
      <c r="AS56" s="20" t="str">
        <f>IF(AS41&lt;=$H14,SUM(AS51:AS55),"")</f>
        <v/>
      </c>
      <c r="AT56" s="20" t="str">
        <f>IF(AT41&lt;=$H14,SUM(AT51:AT55),"")</f>
        <v/>
      </c>
      <c r="AU56" s="20" t="str">
        <f>IF(AU41&lt;=$H14,SUM(AU51:AU55),"")</f>
        <v/>
      </c>
      <c r="AV56" s="20" t="str">
        <f>IF(AV41&lt;=$H14,SUM(AV51:AV55),"")</f>
        <v/>
      </c>
      <c r="AW56" s="20" t="str">
        <f>IF(AW41&lt;=$H14,SUM(AW51:AW55),"")</f>
        <v/>
      </c>
      <c r="AX56" s="20" t="str">
        <f>IF(AX41&lt;=$H14,SUM(AX51:AX55),"")</f>
        <v/>
      </c>
      <c r="AY56" s="20" t="str">
        <f>IF(AY41&lt;=$H14,SUM(AY51:AY55),"")</f>
        <v/>
      </c>
      <c r="AZ56" s="20" t="str">
        <f>IF(AZ41&lt;=$H14,SUM(AZ51:AZ55),"")</f>
        <v/>
      </c>
      <c r="BA56" s="20" t="str">
        <f>IF(BA41&lt;=$H14,SUM(BA51:BA55),"")</f>
        <v/>
      </c>
      <c r="BB56" s="20" t="str">
        <f>IF(BB41&lt;=$H14,SUM(BB51:BB55),"")</f>
        <v/>
      </c>
      <c r="BC56" s="20" t="str">
        <f>IF(BC41&lt;=$H14,SUM(BC51:BC55),"")</f>
        <v/>
      </c>
      <c r="BD56" s="20" t="str">
        <f>IF(BD41&lt;=$H14,SUM(BD51:BD55),"")</f>
        <v/>
      </c>
    </row>
    <row r="57" spans="1:56" s="3" customFormat="1" ht="16.5" customHeight="1" thickTop="1">
      <c r="C57" s="2"/>
      <c r="D57" s="111" t="str">
        <f>"Note 1, period 1: PV(["&amp;C19&amp;"],["&amp;C14&amp;"],-["&amp;C36&amp;"])/(1-(1+["&amp;C10&amp;"])^["&amp;C14&amp;"]/(1+["&amp;C19&amp;"])^["&amp;C14&amp;"])*(["&amp;C19&amp;"]-["&amp;C10&amp;"])"</f>
        <v>Note 1, period 1: PV([8],[6],-[14])/(1-(1+[2])^[6]/(1+[8])^[6])*([8]-[2])</v>
      </c>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row>
    <row r="58" spans="1:56" s="3" customFormat="1" ht="15.75">
      <c r="C58" s="4" t="s">
        <v>74</v>
      </c>
      <c r="E58" s="7"/>
      <c r="F58" s="6"/>
      <c r="H58" s="15"/>
      <c r="I58" s="15"/>
      <c r="J58" s="15"/>
      <c r="K58" s="15"/>
      <c r="L58" s="15"/>
      <c r="M58" s="15"/>
      <c r="N58" s="15"/>
      <c r="O58" s="15"/>
    </row>
    <row r="59" spans="1:56" s="3" customFormat="1" ht="12" customHeight="1">
      <c r="C59" s="2">
        <v>30</v>
      </c>
      <c r="D59" s="3" t="s">
        <v>6</v>
      </c>
      <c r="F59" s="9" t="s">
        <v>116</v>
      </c>
      <c r="H59" s="15"/>
      <c r="I59" s="17">
        <f>I56</f>
        <v>-116.22896805953441</v>
      </c>
      <c r="J59" s="17">
        <f>J56</f>
        <v>-18.341636007604894</v>
      </c>
      <c r="K59" s="17">
        <f>IF(K41&lt;=$H14,K56,"")</f>
        <v>16.059235725340066</v>
      </c>
      <c r="L59" s="17">
        <f>IF(L41&lt;=$H14,L56,"")</f>
        <v>34.354147760007848</v>
      </c>
      <c r="M59" s="17">
        <f>IF(M41&lt;=$H14,M56,"")</f>
        <v>52.322273392629874</v>
      </c>
      <c r="N59" s="17">
        <f>IF(N41&lt;=$H14,N56,"")</f>
        <v>69.941368243866833</v>
      </c>
      <c r="O59" s="17">
        <f>IF(O41&lt;=$H14,O56,"")</f>
        <v>87.187673757507</v>
      </c>
      <c r="P59" s="17">
        <f>IF(P41&lt;=$H14,P56,"")</f>
        <v>110.35581413031241</v>
      </c>
      <c r="Q59" s="17" t="str">
        <f>IF(Q41&lt;=$H14,Q56,"")</f>
        <v/>
      </c>
      <c r="R59" s="17" t="str">
        <f>IF(R41&lt;=$H14,R56,"")</f>
        <v/>
      </c>
      <c r="S59" s="17" t="str">
        <f>IF(S41&lt;=$H14,S56,"")</f>
        <v/>
      </c>
      <c r="T59" s="17" t="str">
        <f>IF(T41&lt;=$H14,T56,"")</f>
        <v/>
      </c>
      <c r="U59" s="17" t="str">
        <f>IF(U41&lt;=$H14,U56,"")</f>
        <v/>
      </c>
      <c r="V59" s="17" t="str">
        <f>IF(V41&lt;=$H14,V56,"")</f>
        <v/>
      </c>
      <c r="W59" s="17" t="str">
        <f>IF(W41&lt;=$H14,W56,"")</f>
        <v/>
      </c>
      <c r="X59" s="17" t="str">
        <f>IF(X41&lt;=$H14,X56,"")</f>
        <v/>
      </c>
      <c r="Y59" s="17" t="str">
        <f>IF(Y41&lt;=$H14,Y56,"")</f>
        <v/>
      </c>
      <c r="Z59" s="17" t="str">
        <f>IF(Z41&lt;=$H14,Z56,"")</f>
        <v/>
      </c>
      <c r="AA59" s="17" t="str">
        <f>IF(AA41&lt;=$H14,AA56,"")</f>
        <v/>
      </c>
      <c r="AB59" s="17" t="str">
        <f>IF(AB41&lt;=$H14,AB56,"")</f>
        <v/>
      </c>
      <c r="AC59" s="17" t="str">
        <f>IF(AC41&lt;=$H14,AC56,"")</f>
        <v/>
      </c>
      <c r="AD59" s="17" t="str">
        <f>IF(AD41&lt;=$H14,AD56,"")</f>
        <v/>
      </c>
      <c r="AE59" s="17" t="str">
        <f>IF(AE41&lt;=$H14,AE56,"")</f>
        <v/>
      </c>
      <c r="AF59" s="17" t="str">
        <f>IF(AF41&lt;=$H14,AF56,"")</f>
        <v/>
      </c>
      <c r="AG59" s="17" t="str">
        <f>IF(AG41&lt;=$H14,AG56,"")</f>
        <v/>
      </c>
      <c r="AH59" s="17" t="str">
        <f>IF(AH41&lt;=$H14,AH56,"")</f>
        <v/>
      </c>
      <c r="AI59" s="17" t="str">
        <f>IF(AI41&lt;=$H14,AI56,"")</f>
        <v/>
      </c>
      <c r="AJ59" s="17" t="str">
        <f>IF(AJ41&lt;=$H14,AJ56,"")</f>
        <v/>
      </c>
      <c r="AK59" s="17" t="str">
        <f>IF(AK41&lt;=$H14,AK56,"")</f>
        <v/>
      </c>
      <c r="AL59" s="17" t="str">
        <f>IF(AL41&lt;=$H14,AL56,"")</f>
        <v/>
      </c>
      <c r="AM59" s="17" t="str">
        <f>IF(AM41&lt;=$H14,AM56,"")</f>
        <v/>
      </c>
      <c r="AN59" s="17" t="str">
        <f>IF(AN41&lt;=$H14,AN56,"")</f>
        <v/>
      </c>
      <c r="AO59" s="17" t="str">
        <f>IF(AO41&lt;=$H14,AO56,"")</f>
        <v/>
      </c>
      <c r="AP59" s="17" t="str">
        <f>IF(AP41&lt;=$H14,AP56,"")</f>
        <v/>
      </c>
      <c r="AQ59" s="17" t="str">
        <f>IF(AQ41&lt;=$H14,AQ56,"")</f>
        <v/>
      </c>
      <c r="AR59" s="17" t="str">
        <f>IF(AR41&lt;=$H14,AR56,"")</f>
        <v/>
      </c>
      <c r="AS59" s="17" t="str">
        <f>IF(AS41&lt;=$H14,AS56,"")</f>
        <v/>
      </c>
      <c r="AT59" s="17" t="str">
        <f>IF(AT41&lt;=$H14,AT56,"")</f>
        <v/>
      </c>
      <c r="AU59" s="17" t="str">
        <f>IF(AU41&lt;=$H14,AU56,"")</f>
        <v/>
      </c>
      <c r="AV59" s="17" t="str">
        <f>IF(AV41&lt;=$H14,AV56,"")</f>
        <v/>
      </c>
      <c r="AW59" s="17" t="str">
        <f>IF(AW41&lt;=$H14,AW56,"")</f>
        <v/>
      </c>
      <c r="AX59" s="17" t="str">
        <f>IF(AX41&lt;=$H14,AX56,"")</f>
        <v/>
      </c>
      <c r="AY59" s="17" t="str">
        <f>IF(AY41&lt;=$H14,AY56,"")</f>
        <v/>
      </c>
      <c r="AZ59" s="17" t="str">
        <f>IF(AZ41&lt;=$H14,AZ56,"")</f>
        <v/>
      </c>
      <c r="BA59" s="17" t="str">
        <f>IF(BA41&lt;=$H14,BA56,"")</f>
        <v/>
      </c>
      <c r="BB59" s="17" t="str">
        <f>IF(BB41&lt;=$H14,BB56,"")</f>
        <v/>
      </c>
      <c r="BC59" s="17" t="str">
        <f>IF(BC41&lt;=$H14,BC56,"")</f>
        <v/>
      </c>
      <c r="BD59" s="17" t="str">
        <f>IF(BD41&lt;=$H14,BD56,"")</f>
        <v/>
      </c>
    </row>
    <row r="60" spans="1:56" s="3" customFormat="1" ht="12" customHeight="1">
      <c r="C60" s="2">
        <v>31</v>
      </c>
      <c r="D60" s="3" t="s">
        <v>7</v>
      </c>
      <c r="F60" s="9" t="s">
        <v>117</v>
      </c>
      <c r="H60" s="15"/>
      <c r="I60" s="15">
        <f>-I52</f>
        <v>87.520650346999261</v>
      </c>
      <c r="J60" s="15">
        <f>-J52</f>
        <v>87.520650346999261</v>
      </c>
      <c r="K60" s="15">
        <f>IF(K41&lt;=$H14,-K52,"")</f>
        <v>87.520650346999261</v>
      </c>
      <c r="L60" s="15">
        <f>IF(L41&lt;=$H14,-L52,"")</f>
        <v>87.520650346999261</v>
      </c>
      <c r="M60" s="15">
        <f>IF(M41&lt;=$H14,-M52,"")</f>
        <v>87.520650346999261</v>
      </c>
      <c r="N60" s="15">
        <f>IF(N41&lt;=$H14,-N52,"")</f>
        <v>87.520650346999261</v>
      </c>
      <c r="O60" s="15">
        <f>IF(O41&lt;=$H14,-O52,"")</f>
        <v>87.520650346999261</v>
      </c>
      <c r="P60" s="15">
        <f>IF(P41&lt;=$H14,-P52,"")</f>
        <v>87.520650346999261</v>
      </c>
      <c r="Q60" s="15" t="str">
        <f>IF(Q41&lt;=$H14,-Q52,"")</f>
        <v/>
      </c>
      <c r="R60" s="15" t="str">
        <f>IF(R41&lt;=$H14,-R52,"")</f>
        <v/>
      </c>
      <c r="S60" s="15" t="str">
        <f>IF(S41&lt;=$H14,-S52,"")</f>
        <v/>
      </c>
      <c r="T60" s="15" t="str">
        <f>IF(T41&lt;=$H14,-T52,"")</f>
        <v/>
      </c>
      <c r="U60" s="15" t="str">
        <f>IF(U41&lt;=$H14,-U52,"")</f>
        <v/>
      </c>
      <c r="V60" s="15" t="str">
        <f>IF(V41&lt;=$H14,-V52,"")</f>
        <v/>
      </c>
      <c r="W60" s="15" t="str">
        <f>IF(W41&lt;=$H14,-W52,"")</f>
        <v/>
      </c>
      <c r="X60" s="15" t="str">
        <f>IF(X41&lt;=$H14,-X52,"")</f>
        <v/>
      </c>
      <c r="Y60" s="15" t="str">
        <f>IF(Y41&lt;=$H14,-Y52,"")</f>
        <v/>
      </c>
      <c r="Z60" s="15" t="str">
        <f>IF(Z41&lt;=$H14,-Z52,"")</f>
        <v/>
      </c>
      <c r="AA60" s="15" t="str">
        <f>IF(AA41&lt;=$H14,-AA52,"")</f>
        <v/>
      </c>
      <c r="AB60" s="15" t="str">
        <f>IF(AB41&lt;=$H14,-AB52,"")</f>
        <v/>
      </c>
      <c r="AC60" s="15" t="str">
        <f>IF(AC41&lt;=$H14,-AC52,"")</f>
        <v/>
      </c>
      <c r="AD60" s="15" t="str">
        <f>IF(AD41&lt;=$H14,-AD52,"")</f>
        <v/>
      </c>
      <c r="AE60" s="15" t="str">
        <f>IF(AE41&lt;=$H14,-AE52,"")</f>
        <v/>
      </c>
      <c r="AF60" s="15" t="str">
        <f>IF(AF41&lt;=$H14,-AF52,"")</f>
        <v/>
      </c>
      <c r="AG60" s="15" t="str">
        <f>IF(AG41&lt;=$H14,-AG52,"")</f>
        <v/>
      </c>
      <c r="AH60" s="15" t="str">
        <f>IF(AH41&lt;=$H14,-AH52,"")</f>
        <v/>
      </c>
      <c r="AI60" s="15" t="str">
        <f>IF(AI41&lt;=$H14,-AI52,"")</f>
        <v/>
      </c>
      <c r="AJ60" s="15" t="str">
        <f>IF(AJ41&lt;=$H14,-AJ52,"")</f>
        <v/>
      </c>
      <c r="AK60" s="15" t="str">
        <f>IF(AK41&lt;=$H14,-AK52,"")</f>
        <v/>
      </c>
      <c r="AL60" s="15" t="str">
        <f>IF(AL41&lt;=$H14,-AL52,"")</f>
        <v/>
      </c>
      <c r="AM60" s="15" t="str">
        <f>IF(AM41&lt;=$H14,-AM52,"")</f>
        <v/>
      </c>
      <c r="AN60" s="15" t="str">
        <f>IF(AN41&lt;=$H14,-AN52,"")</f>
        <v/>
      </c>
      <c r="AO60" s="15" t="str">
        <f>IF(AO41&lt;=$H14,-AO52,"")</f>
        <v/>
      </c>
      <c r="AP60" s="15" t="str">
        <f>IF(AP41&lt;=$H14,-AP52,"")</f>
        <v/>
      </c>
      <c r="AQ60" s="15" t="str">
        <f>IF(AQ41&lt;=$H14,-AQ52,"")</f>
        <v/>
      </c>
      <c r="AR60" s="15" t="str">
        <f>IF(AR41&lt;=$H14,-AR52,"")</f>
        <v/>
      </c>
      <c r="AS60" s="15" t="str">
        <f>IF(AS41&lt;=$H14,-AS52,"")</f>
        <v/>
      </c>
      <c r="AT60" s="15" t="str">
        <f>IF(AT41&lt;=$H14,-AT52,"")</f>
        <v/>
      </c>
      <c r="AU60" s="15" t="str">
        <f>IF(AU41&lt;=$H14,-AU52,"")</f>
        <v/>
      </c>
      <c r="AV60" s="15" t="str">
        <f>IF(AV41&lt;=$H14,-AV52,"")</f>
        <v/>
      </c>
      <c r="AW60" s="15" t="str">
        <f>IF(AW41&lt;=$H14,-AW52,"")</f>
        <v/>
      </c>
      <c r="AX60" s="15" t="str">
        <f>IF(AX41&lt;=$H14,-AX52,"")</f>
        <v/>
      </c>
      <c r="AY60" s="15" t="str">
        <f>IF(AY41&lt;=$H14,-AY52,"")</f>
        <v/>
      </c>
      <c r="AZ60" s="15" t="str">
        <f>IF(AZ41&lt;=$H14,-AZ52,"")</f>
        <v/>
      </c>
      <c r="BA60" s="15" t="str">
        <f>IF(BA41&lt;=$H14,-BA52,"")</f>
        <v/>
      </c>
      <c r="BB60" s="15" t="str">
        <f>IF(BB41&lt;=$H14,-BB52,"")</f>
        <v/>
      </c>
      <c r="BC60" s="15" t="str">
        <f>IF(BC41&lt;=$H14,-BC52,"")</f>
        <v/>
      </c>
      <c r="BD60" s="15" t="str">
        <f>IF(BD41&lt;=$H14,-BD52,"")</f>
        <v/>
      </c>
    </row>
    <row r="61" spans="1:56" s="3" customFormat="1" ht="12" customHeight="1">
      <c r="C61" s="2">
        <v>32</v>
      </c>
      <c r="D61" s="3" t="s">
        <v>20</v>
      </c>
      <c r="F61" s="6" t="s">
        <v>118</v>
      </c>
      <c r="H61" s="15"/>
      <c r="I61" s="15">
        <f>H45-I45</f>
        <v>-18.801296815990554</v>
      </c>
      <c r="J61" s="15">
        <f>I45-J45</f>
        <v>-14.123564332857313</v>
      </c>
      <c r="K61" s="15">
        <f>IF(K41&lt;=$H14,J45-K45,"")</f>
        <v>-9.1274181851673006</v>
      </c>
      <c r="L61" s="15">
        <f>IF(L41&lt;=$H14,K45-L45,"")</f>
        <v>-3.7911839265644289</v>
      </c>
      <c r="M61" s="15">
        <f>IF(M41&lt;=$H14,L45-M45,"")</f>
        <v>1.9082882707920135</v>
      </c>
      <c r="N61" s="15">
        <f>IF(N41&lt;=$H14,M45-N45,"")</f>
        <v>7.9957240455744909</v>
      </c>
      <c r="O61" s="15">
        <f>IF(O41&lt;=$H14,N45-O45,"")</f>
        <v>14.497532112870331</v>
      </c>
      <c r="P61" s="15">
        <f>IF(P41&lt;=$H14,O45-P45,"")</f>
        <v>21.441918831342733</v>
      </c>
      <c r="Q61" s="15" t="str">
        <f>IF(Q41&lt;=$H14,P45-Q45,"")</f>
        <v/>
      </c>
      <c r="R61" s="15" t="str">
        <f>IF(R41&lt;=$H14,Q45-R45,"")</f>
        <v/>
      </c>
      <c r="S61" s="15" t="str">
        <f>IF(S41&lt;=$H14,R45-S45,"")</f>
        <v/>
      </c>
      <c r="T61" s="15" t="str">
        <f>IF(T41&lt;=$H14,S45-T45,"")</f>
        <v/>
      </c>
      <c r="U61" s="15" t="str">
        <f>IF(U41&lt;=$H14,T45-U45,"")</f>
        <v/>
      </c>
      <c r="V61" s="15" t="str">
        <f>IF(V41&lt;=$H14,U45-V45,"")</f>
        <v/>
      </c>
      <c r="W61" s="15" t="str">
        <f>IF(W41&lt;=$H14,V45-W45,"")</f>
        <v/>
      </c>
      <c r="X61" s="15" t="str">
        <f>IF(X41&lt;=$H14,W45-X45,"")</f>
        <v/>
      </c>
      <c r="Y61" s="15" t="str">
        <f>IF(Y41&lt;=$H14,X45-Y45,"")</f>
        <v/>
      </c>
      <c r="Z61" s="15" t="str">
        <f>IF(Z41&lt;=$H14,Y45-Z45,"")</f>
        <v/>
      </c>
      <c r="AA61" s="15" t="str">
        <f>IF(AA41&lt;=$H14,Z45-AA45,"")</f>
        <v/>
      </c>
      <c r="AB61" s="15" t="str">
        <f>IF(AB41&lt;=$H14,AA45-AB45,"")</f>
        <v/>
      </c>
      <c r="AC61" s="15" t="str">
        <f>IF(AC41&lt;=$H14,AB45-AC45,"")</f>
        <v/>
      </c>
      <c r="AD61" s="15" t="str">
        <f>IF(AD41&lt;=$H14,AC45-AD45,"")</f>
        <v/>
      </c>
      <c r="AE61" s="15" t="str">
        <f>IF(AE41&lt;=$H14,AD45-AE45,"")</f>
        <v/>
      </c>
      <c r="AF61" s="15" t="str">
        <f>IF(AF41&lt;=$H14,AE45-AF45,"")</f>
        <v/>
      </c>
      <c r="AG61" s="15" t="str">
        <f>IF(AG41&lt;=$H14,AF45-AG45,"")</f>
        <v/>
      </c>
      <c r="AH61" s="15" t="str">
        <f>IF(AH41&lt;=$H14,AG45-AH45,"")</f>
        <v/>
      </c>
      <c r="AI61" s="15" t="str">
        <f>IF(AI41&lt;=$H14,AH45-AI45,"")</f>
        <v/>
      </c>
      <c r="AJ61" s="15" t="str">
        <f>IF(AJ41&lt;=$H14,AI45-AJ45,"")</f>
        <v/>
      </c>
      <c r="AK61" s="15" t="str">
        <f>IF(AK41&lt;=$H14,AJ45-AK45,"")</f>
        <v/>
      </c>
      <c r="AL61" s="15" t="str">
        <f>IF(AL41&lt;=$H14,AK45-AL45,"")</f>
        <v/>
      </c>
      <c r="AM61" s="15" t="str">
        <f>IF(AM41&lt;=$H14,AL45-AM45,"")</f>
        <v/>
      </c>
      <c r="AN61" s="15" t="str">
        <f>IF(AN41&lt;=$H14,AM45-AN45,"")</f>
        <v/>
      </c>
      <c r="AO61" s="15" t="str">
        <f>IF(AO41&lt;=$H14,AN45-AO45,"")</f>
        <v/>
      </c>
      <c r="AP61" s="15" t="str">
        <f>IF(AP41&lt;=$H14,AO45-AP45,"")</f>
        <v/>
      </c>
      <c r="AQ61" s="15" t="str">
        <f>IF(AQ41&lt;=$H14,AP45-AQ45,"")</f>
        <v/>
      </c>
      <c r="AR61" s="15" t="str">
        <f>IF(AR41&lt;=$H14,AQ45-AR45,"")</f>
        <v/>
      </c>
      <c r="AS61" s="15" t="str">
        <f>IF(AS41&lt;=$H14,AR45-AS45,"")</f>
        <v/>
      </c>
      <c r="AT61" s="15" t="str">
        <f>IF(AT41&lt;=$H14,AS45-AT45,"")</f>
        <v/>
      </c>
      <c r="AU61" s="15" t="str">
        <f>IF(AU41&lt;=$H14,AT45-AU45,"")</f>
        <v/>
      </c>
      <c r="AV61" s="15" t="str">
        <f>IF(AV41&lt;=$H14,AU45-AV45,"")</f>
        <v/>
      </c>
      <c r="AW61" s="15" t="str">
        <f>IF(AW41&lt;=$H14,AV45-AW45,"")</f>
        <v/>
      </c>
      <c r="AX61" s="15" t="str">
        <f>IF(AX41&lt;=$H14,AW45-AX45,"")</f>
        <v/>
      </c>
      <c r="AY61" s="15" t="str">
        <f>IF(AY41&lt;=$H14,AX45-AY45,"")</f>
        <v/>
      </c>
      <c r="AZ61" s="15" t="str">
        <f>IF(AZ41&lt;=$H14,AY45-AZ45,"")</f>
        <v/>
      </c>
      <c r="BA61" s="15" t="str">
        <f>IF(BA41&lt;=$H14,AZ45-BA45,"")</f>
        <v/>
      </c>
      <c r="BB61" s="15" t="str">
        <f>IF(BB41&lt;=$H14,BA45-BB45,"")</f>
        <v/>
      </c>
      <c r="BC61" s="15" t="str">
        <f>IF(BC41&lt;=$H14,BB45-BC45,"")</f>
        <v/>
      </c>
      <c r="BD61" s="15" t="str">
        <f>IF(BD41&lt;=$H14,BC45-BD45,"")</f>
        <v/>
      </c>
    </row>
    <row r="62" spans="1:56" s="3" customFormat="1" ht="12" customHeight="1">
      <c r="A62" s="3" t="s">
        <v>26</v>
      </c>
      <c r="C62" s="2">
        <v>33</v>
      </c>
      <c r="D62" s="45" t="s">
        <v>23</v>
      </c>
      <c r="F62" s="6" t="s">
        <v>119</v>
      </c>
      <c r="H62" s="17">
        <f>H47*$H11</f>
        <v>490.11564194319584</v>
      </c>
      <c r="I62" s="15">
        <f>-(H47-I47)*$H11</f>
        <v>-48.103547471706065</v>
      </c>
      <c r="J62" s="15">
        <f>-(I47-J47)*$H11</f>
        <v>-51.377960209899413</v>
      </c>
      <c r="K62" s="15">
        <f>IF(K41&lt;=$H14,-(J47-K47)*$H11,"")</f>
        <v>-54.875262513282337</v>
      </c>
      <c r="L62" s="15">
        <f>IF(L41&lt;=$H14,-(K47-L47)*$H11,"")</f>
        <v>-58.610626494304391</v>
      </c>
      <c r="M62" s="15">
        <f>IF(M41&lt;=$H14,-(L47-M47)*$H11,"")</f>
        <v>-62.600257032453896</v>
      </c>
      <c r="N62" s="15">
        <f>IF(N41&lt;=$H14,-(M47-N47)*$H11,"")</f>
        <v>-66.861462074801594</v>
      </c>
      <c r="O62" s="15">
        <f>IF(O41&lt;=$H14,-(N47-O47)*$H11,"")</f>
        <v>-71.412727721908681</v>
      </c>
      <c r="P62" s="15">
        <f>IF(P41&lt;=$H14,-(O47-P47)*$H11,"")</f>
        <v>-76.273798424839441</v>
      </c>
      <c r="Q62" s="15" t="str">
        <f>IF(Q41&lt;=$H14,-(P47-Q47)*$H11,"")</f>
        <v/>
      </c>
      <c r="R62" s="15" t="str">
        <f>IF(R41&lt;=$H14,-(Q47-R47)*$H11,"")</f>
        <v/>
      </c>
      <c r="S62" s="15" t="str">
        <f>IF(S41&lt;=$H14,-(R47-S47)*$H11,"")</f>
        <v/>
      </c>
      <c r="T62" s="15" t="str">
        <f>IF(T41&lt;=$H14,-(S47-T47)*$H11,"")</f>
        <v/>
      </c>
      <c r="U62" s="15" t="str">
        <f>IF(U41&lt;=$H14,-(T47-U47)*$H11,"")</f>
        <v/>
      </c>
      <c r="V62" s="15" t="str">
        <f>IF(V41&lt;=$H14,-(U47-V47)*$H11,"")</f>
        <v/>
      </c>
      <c r="W62" s="15" t="str">
        <f>IF(W41&lt;=$H14,-(V47-W47)*$H11,"")</f>
        <v/>
      </c>
      <c r="X62" s="15" t="str">
        <f>IF(X41&lt;=$H14,-(W47-X47)*$H11,"")</f>
        <v/>
      </c>
      <c r="Y62" s="15" t="str">
        <f>IF(Y41&lt;=$H14,-(X47-Y47)*$H11,"")</f>
        <v/>
      </c>
      <c r="Z62" s="15" t="str">
        <f>IF(Z41&lt;=$H14,-(Y47-Z47)*$H11,"")</f>
        <v/>
      </c>
      <c r="AA62" s="15" t="str">
        <f>IF(AA41&lt;=$H14,-(Z47-AA47)*$H11,"")</f>
        <v/>
      </c>
      <c r="AB62" s="15" t="str">
        <f>IF(AB41&lt;=$H14,-(AA47-AB47)*$H11,"")</f>
        <v/>
      </c>
      <c r="AC62" s="15" t="str">
        <f>IF(AC41&lt;=$H14,-(AB47-AC47)*$H11,"")</f>
        <v/>
      </c>
      <c r="AD62" s="15" t="str">
        <f>IF(AD41&lt;=$H14,-(AC47-AD47)*$H11,"")</f>
        <v/>
      </c>
      <c r="AE62" s="15" t="str">
        <f>IF(AE41&lt;=$H14,-(AD47-AE47)*$H11,"")</f>
        <v/>
      </c>
      <c r="AF62" s="15" t="str">
        <f>IF(AF41&lt;=$H14,-(AE47-AF47)*$H11,"")</f>
        <v/>
      </c>
      <c r="AG62" s="15" t="str">
        <f>IF(AG41&lt;=$H14,-(AF47-AG47)*$H11,"")</f>
        <v/>
      </c>
      <c r="AH62" s="15" t="str">
        <f>IF(AH41&lt;=$H14,-(AG47-AH47)*$H11,"")</f>
        <v/>
      </c>
      <c r="AI62" s="15" t="str">
        <f>IF(AI41&lt;=$H14,-(AH47-AI47)*$H11,"")</f>
        <v/>
      </c>
      <c r="AJ62" s="15" t="str">
        <f>IF(AJ41&lt;=$H14,-(AI47-AJ47)*$H11,"")</f>
        <v/>
      </c>
      <c r="AK62" s="15" t="str">
        <f>IF(AK41&lt;=$H14,-(AJ47-AK47)*$H11,"")</f>
        <v/>
      </c>
      <c r="AL62" s="15" t="str">
        <f>IF(AL41&lt;=$H14,-(AK47-AL47)*$H11,"")</f>
        <v/>
      </c>
      <c r="AM62" s="15" t="str">
        <f>IF(AM41&lt;=$H14,-(AL47-AM47)*$H11,"")</f>
        <v/>
      </c>
      <c r="AN62" s="15" t="str">
        <f>IF(AN41&lt;=$H14,-(AM47-AN47)*$H11,"")</f>
        <v/>
      </c>
      <c r="AO62" s="15" t="str">
        <f>IF(AO41&lt;=$H14,-(AN47-AO47)*$H11,"")</f>
        <v/>
      </c>
      <c r="AP62" s="15" t="str">
        <f>IF(AP41&lt;=$H14,-(AO47-AP47)*$H11,"")</f>
        <v/>
      </c>
      <c r="AQ62" s="15" t="str">
        <f>IF(AQ41&lt;=$H14,-(AP47-AQ47)*$H11,"")</f>
        <v/>
      </c>
      <c r="AR62" s="15" t="str">
        <f>IF(AR41&lt;=$H14,-(AQ47-AR47)*$H11,"")</f>
        <v/>
      </c>
      <c r="AS62" s="15" t="str">
        <f>IF(AS41&lt;=$H14,-(AR47-AS47)*$H11,"")</f>
        <v/>
      </c>
      <c r="AT62" s="15" t="str">
        <f>IF(AT41&lt;=$H14,-(AS47-AT47)*$H11,"")</f>
        <v/>
      </c>
      <c r="AU62" s="15" t="str">
        <f>IF(AU41&lt;=$H14,-(AT47-AU47)*$H11,"")</f>
        <v/>
      </c>
      <c r="AV62" s="15" t="str">
        <f>IF(AV41&lt;=$H14,-(AU47-AV47)*$H11,"")</f>
        <v/>
      </c>
      <c r="AW62" s="15" t="str">
        <f>IF(AW41&lt;=$H14,-(AV47-AW47)*$H11,"")</f>
        <v/>
      </c>
      <c r="AX62" s="15" t="str">
        <f>IF(AX41&lt;=$H14,-(AW47-AX47)*$H11,"")</f>
        <v/>
      </c>
      <c r="AY62" s="15" t="str">
        <f>IF(AY41&lt;=$H14,-(AX47-AY47)*$H11,"")</f>
        <v/>
      </c>
      <c r="AZ62" s="15" t="str">
        <f>IF(AZ41&lt;=$H14,-(AY47-AZ47)*$H11,"")</f>
        <v/>
      </c>
      <c r="BA62" s="15" t="str">
        <f>IF(BA41&lt;=$H14,-(AZ47-BA47)*$H11,"")</f>
        <v/>
      </c>
      <c r="BB62" s="15" t="str">
        <f>IF(BB41&lt;=$H14,-(BA47-BB47)*$H11,"")</f>
        <v/>
      </c>
      <c r="BC62" s="15" t="str">
        <f>IF(BC41&lt;=$H14,-(BB47-BC47)*$H11,"")</f>
        <v/>
      </c>
      <c r="BD62" s="15" t="str">
        <f>IF(BD41&lt;=$H14,-(BC47-BD47)*$H11,"")</f>
        <v/>
      </c>
    </row>
    <row r="63" spans="1:56" s="3" customFormat="1" ht="12" customHeight="1">
      <c r="C63" s="2">
        <v>34</v>
      </c>
      <c r="D63" s="45" t="s">
        <v>22</v>
      </c>
      <c r="F63" s="10" t="s">
        <v>120</v>
      </c>
      <c r="G63" s="6"/>
      <c r="H63" s="14">
        <f>-H42</f>
        <v>-700.16520277599409</v>
      </c>
      <c r="I63" s="15"/>
      <c r="J63" s="15"/>
      <c r="K63" s="15"/>
      <c r="L63" s="15"/>
      <c r="M63" s="15"/>
      <c r="N63" s="15"/>
      <c r="O63" s="15"/>
    </row>
    <row r="64" spans="1:56" s="3" customFormat="1" ht="12.75" customHeight="1" thickBot="1">
      <c r="C64" s="2">
        <v>35</v>
      </c>
      <c r="D64" s="43" t="s">
        <v>21</v>
      </c>
      <c r="F64" s="6" t="s">
        <v>121</v>
      </c>
      <c r="H64" s="20">
        <f>SUM(H59:H63)</f>
        <v>-210.04956083279825</v>
      </c>
      <c r="I64" s="20">
        <f>SUM(I59:I63)</f>
        <v>-95.613162000231767</v>
      </c>
      <c r="J64" s="20">
        <f>SUM(J59:J63)</f>
        <v>3.6774897966376443</v>
      </c>
      <c r="K64" s="20">
        <f>IF(K41&lt;=$H14,SUM(K59:K63),"")</f>
        <v>39.577205373889683</v>
      </c>
      <c r="L64" s="20">
        <f>IF(L41&lt;=$H14,SUM(L59:L63),"")</f>
        <v>59.472987686138289</v>
      </c>
      <c r="M64" s="20">
        <f>IF(M41&lt;=$H14,SUM(M59:M63),"")</f>
        <v>79.150954977967245</v>
      </c>
      <c r="N64" s="20">
        <f>IF(N41&lt;=$H14,SUM(N59:N63),"")</f>
        <v>98.596280561638977</v>
      </c>
      <c r="O64" s="20">
        <f>IF(O41&lt;=$H14,SUM(O59:O63),"")</f>
        <v>117.79312849546793</v>
      </c>
      <c r="P64" s="20">
        <f>IF(P41&lt;=$H14,SUM(P59:P63),"")</f>
        <v>143.04458488381496</v>
      </c>
      <c r="Q64" s="20" t="str">
        <f>IF(Q41&lt;=$H14,SUM(Q59:Q63),"")</f>
        <v/>
      </c>
      <c r="R64" s="20" t="str">
        <f>IF(R41&lt;=$H14,SUM(R59:R63),"")</f>
        <v/>
      </c>
      <c r="S64" s="20" t="str">
        <f>IF(S41&lt;=$H14,SUM(S59:S63),"")</f>
        <v/>
      </c>
      <c r="T64" s="20" t="str">
        <f>IF(T41&lt;=$H14,SUM(T59:T63),"")</f>
        <v/>
      </c>
      <c r="U64" s="20" t="str">
        <f>IF(U41&lt;=$H14,SUM(U59:U63),"")</f>
        <v/>
      </c>
      <c r="V64" s="20" t="str">
        <f>IF(V41&lt;=$H14,SUM(V59:V63),"")</f>
        <v/>
      </c>
      <c r="W64" s="20" t="str">
        <f>IF(W41&lt;=$H14,SUM(W59:W63),"")</f>
        <v/>
      </c>
      <c r="X64" s="20" t="str">
        <f>IF(X41&lt;=$H14,SUM(X59:X63),"")</f>
        <v/>
      </c>
      <c r="Y64" s="20" t="str">
        <f>IF(Y41&lt;=$H14,SUM(Y59:Y63),"")</f>
        <v/>
      </c>
      <c r="Z64" s="20" t="str">
        <f>IF(Z41&lt;=$H14,SUM(Z59:Z63),"")</f>
        <v/>
      </c>
      <c r="AA64" s="20" t="str">
        <f>IF(AA41&lt;=$H14,SUM(AA59:AA63),"")</f>
        <v/>
      </c>
      <c r="AB64" s="20" t="str">
        <f>IF(AB41&lt;=$H14,SUM(AB59:AB63),"")</f>
        <v/>
      </c>
      <c r="AC64" s="20" t="str">
        <f>IF(AC41&lt;=$H14,SUM(AC59:AC63),"")</f>
        <v/>
      </c>
      <c r="AD64" s="20" t="str">
        <f>IF(AD41&lt;=$H14,SUM(AD59:AD63),"")</f>
        <v/>
      </c>
      <c r="AE64" s="20" t="str">
        <f>IF(AE41&lt;=$H14,SUM(AE59:AE63),"")</f>
        <v/>
      </c>
      <c r="AF64" s="20" t="str">
        <f>IF(AF41&lt;=$H14,SUM(AF59:AF63),"")</f>
        <v/>
      </c>
      <c r="AG64" s="20" t="str">
        <f>IF(AG41&lt;=$H14,SUM(AG59:AG63),"")</f>
        <v/>
      </c>
      <c r="AH64" s="20" t="str">
        <f>IF(AH41&lt;=$H14,SUM(AH59:AH63),"")</f>
        <v/>
      </c>
      <c r="AI64" s="20" t="str">
        <f>IF(AI41&lt;=$H14,SUM(AI59:AI63),"")</f>
        <v/>
      </c>
      <c r="AJ64" s="20" t="str">
        <f>IF(AJ41&lt;=$H14,SUM(AJ59:AJ63),"")</f>
        <v/>
      </c>
      <c r="AK64" s="20" t="str">
        <f>IF(AK41&lt;=$H14,SUM(AK59:AK63),"")</f>
        <v/>
      </c>
      <c r="AL64" s="20" t="str">
        <f>IF(AL41&lt;=$H14,SUM(AL59:AL63),"")</f>
        <v/>
      </c>
      <c r="AM64" s="20" t="str">
        <f>IF(AM41&lt;=$H14,SUM(AM59:AM63),"")</f>
        <v/>
      </c>
      <c r="AN64" s="20" t="str">
        <f>IF(AN41&lt;=$H14,SUM(AN59:AN63),"")</f>
        <v/>
      </c>
      <c r="AO64" s="20" t="str">
        <f>IF(AO41&lt;=$H14,SUM(AO59:AO63),"")</f>
        <v/>
      </c>
      <c r="AP64" s="20" t="str">
        <f>IF(AP41&lt;=$H14,SUM(AP59:AP63),"")</f>
        <v/>
      </c>
      <c r="AQ64" s="20" t="str">
        <f>IF(AQ41&lt;=$H14,SUM(AQ59:AQ63),"")</f>
        <v/>
      </c>
      <c r="AR64" s="20" t="str">
        <f>IF(AR41&lt;=$H14,SUM(AR59:AR63),"")</f>
        <v/>
      </c>
      <c r="AS64" s="20" t="str">
        <f>IF(AS41&lt;=$H14,SUM(AS59:AS63),"")</f>
        <v/>
      </c>
      <c r="AT64" s="20" t="str">
        <f>IF(AT41&lt;=$H14,SUM(AT59:AT63),"")</f>
        <v/>
      </c>
      <c r="AU64" s="20" t="str">
        <f>IF(AU41&lt;=$H14,SUM(AU59:AU63),"")</f>
        <v/>
      </c>
      <c r="AV64" s="20" t="str">
        <f>IF(AV41&lt;=$H14,SUM(AV59:AV63),"")</f>
        <v/>
      </c>
      <c r="AW64" s="20" t="str">
        <f>IF(AW41&lt;=$H14,SUM(AW59:AW63),"")</f>
        <v/>
      </c>
      <c r="AX64" s="20" t="str">
        <f>IF(AX41&lt;=$H14,SUM(AX59:AX63),"")</f>
        <v/>
      </c>
      <c r="AY64" s="20" t="str">
        <f>IF(AY41&lt;=$H14,SUM(AY59:AY63),"")</f>
        <v/>
      </c>
      <c r="AZ64" s="20" t="str">
        <f>IF(AZ41&lt;=$H14,SUM(AZ59:AZ63),"")</f>
        <v/>
      </c>
      <c r="BA64" s="20" t="str">
        <f>IF(BA41&lt;=$H14,SUM(BA59:BA63),"")</f>
        <v/>
      </c>
      <c r="BB64" s="20" t="str">
        <f>IF(BB41&lt;=$H14,SUM(BB59:BB63),"")</f>
        <v/>
      </c>
      <c r="BC64" s="20" t="str">
        <f>IF(BC41&lt;=$H14,SUM(BC59:BC63),"")</f>
        <v/>
      </c>
      <c r="BD64" s="20" t="str">
        <f>IF(BD41&lt;=$H14,SUM(BD59:BD63),"")</f>
        <v/>
      </c>
    </row>
    <row r="65" spans="1:56" s="3" customFormat="1" ht="15.75" thickTop="1">
      <c r="C65" s="4" t="s">
        <v>75</v>
      </c>
      <c r="F65" s="6"/>
      <c r="H65" s="15"/>
      <c r="I65" s="15"/>
      <c r="J65" s="15"/>
      <c r="K65" s="15"/>
      <c r="L65" s="15"/>
      <c r="M65" s="15"/>
      <c r="N65" s="15"/>
      <c r="O65" s="15"/>
    </row>
    <row r="66" spans="1:56" s="3" customFormat="1" ht="12" customHeight="1">
      <c r="C66" s="2">
        <v>36</v>
      </c>
      <c r="D66" s="3" t="s">
        <v>9</v>
      </c>
      <c r="F66" s="9" t="s">
        <v>122</v>
      </c>
      <c r="H66" s="21"/>
      <c r="I66" s="17">
        <f>H69</f>
        <v>210.04956083279825</v>
      </c>
      <c r="J66" s="17">
        <f>I69</f>
        <v>189.43375477349559</v>
      </c>
      <c r="K66" s="17">
        <f>IF(K41&lt;=$H14,J69,"")</f>
        <v>167.41462896925304</v>
      </c>
      <c r="L66" s="17">
        <f>IF(L41&lt;=$H14,K69,"")</f>
        <v>143.89665932070344</v>
      </c>
      <c r="M66" s="17">
        <f>IF(M41&lt;=$H14,L69,"")</f>
        <v>118.77781939457302</v>
      </c>
      <c r="N66" s="17">
        <f>IF(N41&lt;=$H14,M69,"")</f>
        <v>91.949137809235651</v>
      </c>
      <c r="O66" s="17">
        <f>IF(O41&lt;=$H14,N69,"")</f>
        <v>63.294225491463507</v>
      </c>
      <c r="P66" s="17">
        <f>IF(P41&lt;=$H14,O69,"")</f>
        <v>32.688770753502581</v>
      </c>
      <c r="Q66" s="17" t="str">
        <f>IF(Q41&lt;=$H14,P69,"")</f>
        <v/>
      </c>
      <c r="R66" s="17" t="str">
        <f>IF(R41&lt;=$H14,Q69,"")</f>
        <v/>
      </c>
      <c r="S66" s="17" t="str">
        <f>IF(S41&lt;=$H14,R69,"")</f>
        <v/>
      </c>
      <c r="T66" s="17" t="str">
        <f>IF(T41&lt;=$H14,S69,"")</f>
        <v/>
      </c>
      <c r="U66" s="17" t="str">
        <f>IF(U41&lt;=$H14,T69,"")</f>
        <v/>
      </c>
      <c r="V66" s="17" t="str">
        <f>IF(V41&lt;=$H14,U69,"")</f>
        <v/>
      </c>
      <c r="W66" s="17" t="str">
        <f>IF(W41&lt;=$H14,V69,"")</f>
        <v/>
      </c>
      <c r="X66" s="17" t="str">
        <f>IF(X41&lt;=$H14,W69,"")</f>
        <v/>
      </c>
      <c r="Y66" s="17" t="str">
        <f>IF(Y41&lt;=$H14,X69,"")</f>
        <v/>
      </c>
      <c r="Z66" s="17" t="str">
        <f>IF(Z41&lt;=$H14,Y69,"")</f>
        <v/>
      </c>
      <c r="AA66" s="17" t="str">
        <f>IF(AA41&lt;=$H14,Z69,"")</f>
        <v/>
      </c>
      <c r="AB66" s="17" t="str">
        <f>IF(AB41&lt;=$H14,AA69,"")</f>
        <v/>
      </c>
      <c r="AC66" s="17" t="str">
        <f>IF(AC41&lt;=$H14,AB69,"")</f>
        <v/>
      </c>
      <c r="AD66" s="17" t="str">
        <f>IF(AD41&lt;=$H14,AC69,"")</f>
        <v/>
      </c>
      <c r="AE66" s="17" t="str">
        <f>IF(AE41&lt;=$H14,AD69,"")</f>
        <v/>
      </c>
      <c r="AF66" s="17" t="str">
        <f>IF(AF41&lt;=$H14,AE69,"")</f>
        <v/>
      </c>
      <c r="AG66" s="17" t="str">
        <f>IF(AG41&lt;=$H14,AF69,"")</f>
        <v/>
      </c>
      <c r="AH66" s="17" t="str">
        <f>IF(AH41&lt;=$H14,AG69,"")</f>
        <v/>
      </c>
      <c r="AI66" s="17" t="str">
        <f>IF(AI41&lt;=$H14,AH69,"")</f>
        <v/>
      </c>
      <c r="AJ66" s="17" t="str">
        <f>IF(AJ41&lt;=$H14,AI69,"")</f>
        <v/>
      </c>
      <c r="AK66" s="17" t="str">
        <f>IF(AK41&lt;=$H14,AJ69,"")</f>
        <v/>
      </c>
      <c r="AL66" s="17" t="str">
        <f>IF(AL41&lt;=$H14,AK69,"")</f>
        <v/>
      </c>
      <c r="AM66" s="17" t="str">
        <f>IF(AM41&lt;=$H14,AL69,"")</f>
        <v/>
      </c>
      <c r="AN66" s="17" t="str">
        <f>IF(AN41&lt;=$H14,AM69,"")</f>
        <v/>
      </c>
      <c r="AO66" s="17" t="str">
        <f>IF(AO41&lt;=$H14,AN69,"")</f>
        <v/>
      </c>
      <c r="AP66" s="17" t="str">
        <f>IF(AP41&lt;=$H14,AO69,"")</f>
        <v/>
      </c>
      <c r="AQ66" s="17" t="str">
        <f>IF(AQ41&lt;=$H14,AP69,"")</f>
        <v/>
      </c>
      <c r="AR66" s="17" t="str">
        <f>IF(AR41&lt;=$H14,AQ69,"")</f>
        <v/>
      </c>
      <c r="AS66" s="17" t="str">
        <f>IF(AS41&lt;=$H14,AR69,"")</f>
        <v/>
      </c>
      <c r="AT66" s="17" t="str">
        <f>IF(AT41&lt;=$H14,AS69,"")</f>
        <v/>
      </c>
      <c r="AU66" s="17" t="str">
        <f>IF(AU41&lt;=$H14,AT69,"")</f>
        <v/>
      </c>
      <c r="AV66" s="17" t="str">
        <f>IF(AV41&lt;=$H14,AU69,"")</f>
        <v/>
      </c>
      <c r="AW66" s="17" t="str">
        <f>IF(AW41&lt;=$H14,AV69,"")</f>
        <v/>
      </c>
      <c r="AX66" s="17" t="str">
        <f>IF(AX41&lt;=$H14,AW69,"")</f>
        <v/>
      </c>
      <c r="AY66" s="17" t="str">
        <f>IF(AY41&lt;=$H14,AX69,"")</f>
        <v/>
      </c>
      <c r="AZ66" s="17" t="str">
        <f>IF(AZ41&lt;=$H14,AY69,"")</f>
        <v/>
      </c>
      <c r="BA66" s="17" t="str">
        <f>IF(BA41&lt;=$H14,AZ69,"")</f>
        <v/>
      </c>
      <c r="BB66" s="17" t="str">
        <f>IF(BB41&lt;=$H14,BA69,"")</f>
        <v/>
      </c>
      <c r="BC66" s="17" t="str">
        <f>IF(BC41&lt;=$H14,BB69,"")</f>
        <v/>
      </c>
      <c r="BD66" s="17" t="str">
        <f>IF(BD41&lt;=$H14,BC69,"")</f>
        <v/>
      </c>
    </row>
    <row r="67" spans="1:56" s="3" customFormat="1" ht="12" customHeight="1">
      <c r="C67" s="2">
        <v>37</v>
      </c>
      <c r="D67" s="3" t="s">
        <v>6</v>
      </c>
      <c r="F67" s="9" t="s">
        <v>116</v>
      </c>
      <c r="H67" s="21"/>
      <c r="I67" s="15">
        <f>I56</f>
        <v>-116.22896805953441</v>
      </c>
      <c r="J67" s="15">
        <f>J56</f>
        <v>-18.341636007604894</v>
      </c>
      <c r="K67" s="15">
        <f>IF(K41&lt;=$H14,K56,"")</f>
        <v>16.059235725340066</v>
      </c>
      <c r="L67" s="15">
        <f>IF(L41&lt;=$H14,L56,"")</f>
        <v>34.354147760007848</v>
      </c>
      <c r="M67" s="15">
        <f>IF(M41&lt;=$H14,M56,"")</f>
        <v>52.322273392629874</v>
      </c>
      <c r="N67" s="15">
        <f>IF(N41&lt;=$H14,N56,"")</f>
        <v>69.941368243866833</v>
      </c>
      <c r="O67" s="15">
        <f>IF(O41&lt;=$H14,O56,"")</f>
        <v>87.187673757507</v>
      </c>
      <c r="P67" s="15">
        <f>IF(P41&lt;=$H14,P56,"")</f>
        <v>110.35581413031241</v>
      </c>
      <c r="Q67" s="15" t="str">
        <f>IF(Q41&lt;=$H14,Q56,"")</f>
        <v/>
      </c>
      <c r="R67" s="15" t="str">
        <f>IF(R41&lt;=$H14,R56,"")</f>
        <v/>
      </c>
      <c r="S67" s="15" t="str">
        <f>IF(S41&lt;=$H14,S56,"")</f>
        <v/>
      </c>
      <c r="T67" s="15" t="str">
        <f>IF(T41&lt;=$H14,T56,"")</f>
        <v/>
      </c>
      <c r="U67" s="15" t="str">
        <f>IF(U41&lt;=$H14,U56,"")</f>
        <v/>
      </c>
      <c r="V67" s="15" t="str">
        <f>IF(V41&lt;=$H14,V56,"")</f>
        <v/>
      </c>
      <c r="W67" s="15" t="str">
        <f>IF(W41&lt;=$H14,W56,"")</f>
        <v/>
      </c>
      <c r="X67" s="15" t="str">
        <f>IF(X41&lt;=$H14,X56,"")</f>
        <v/>
      </c>
      <c r="Y67" s="15" t="str">
        <f>IF(Y41&lt;=$H14,Y56,"")</f>
        <v/>
      </c>
      <c r="Z67" s="15" t="str">
        <f>IF(Z41&lt;=$H14,Z56,"")</f>
        <v/>
      </c>
      <c r="AA67" s="15" t="str">
        <f>IF(AA41&lt;=$H14,AA56,"")</f>
        <v/>
      </c>
      <c r="AB67" s="15" t="str">
        <f>IF(AB41&lt;=$H14,AB56,"")</f>
        <v/>
      </c>
      <c r="AC67" s="15" t="str">
        <f>IF(AC41&lt;=$H14,AC56,"")</f>
        <v/>
      </c>
      <c r="AD67" s="15" t="str">
        <f>IF(AD41&lt;=$H14,AD56,"")</f>
        <v/>
      </c>
      <c r="AE67" s="15" t="str">
        <f>IF(AE41&lt;=$H14,AE56,"")</f>
        <v/>
      </c>
      <c r="AF67" s="15" t="str">
        <f>IF(AF41&lt;=$H14,AF56,"")</f>
        <v/>
      </c>
      <c r="AG67" s="15" t="str">
        <f>IF(AG41&lt;=$H14,AG56,"")</f>
        <v/>
      </c>
      <c r="AH67" s="15" t="str">
        <f>IF(AH41&lt;=$H14,AH56,"")</f>
        <v/>
      </c>
      <c r="AI67" s="15" t="str">
        <f>IF(AI41&lt;=$H14,AI56,"")</f>
        <v/>
      </c>
      <c r="AJ67" s="15" t="str">
        <f>IF(AJ41&lt;=$H14,AJ56,"")</f>
        <v/>
      </c>
      <c r="AK67" s="15" t="str">
        <f>IF(AK41&lt;=$H14,AK56,"")</f>
        <v/>
      </c>
      <c r="AL67" s="15" t="str">
        <f>IF(AL41&lt;=$H14,AL56,"")</f>
        <v/>
      </c>
      <c r="AM67" s="15" t="str">
        <f>IF(AM41&lt;=$H14,AM56,"")</f>
        <v/>
      </c>
      <c r="AN67" s="15" t="str">
        <f>IF(AN41&lt;=$H14,AN56,"")</f>
        <v/>
      </c>
      <c r="AO67" s="15" t="str">
        <f>IF(AO41&lt;=$H14,AO56,"")</f>
        <v/>
      </c>
      <c r="AP67" s="15" t="str">
        <f>IF(AP41&lt;=$H14,AP56,"")</f>
        <v/>
      </c>
      <c r="AQ67" s="15" t="str">
        <f>IF(AQ41&lt;=$H14,AQ56,"")</f>
        <v/>
      </c>
      <c r="AR67" s="15" t="str">
        <f>IF(AR41&lt;=$H14,AR56,"")</f>
        <v/>
      </c>
      <c r="AS67" s="15" t="str">
        <f>IF(AS41&lt;=$H14,AS56,"")</f>
        <v/>
      </c>
      <c r="AT67" s="15" t="str">
        <f>IF(AT41&lt;=$H14,AT56,"")</f>
        <v/>
      </c>
      <c r="AU67" s="15" t="str">
        <f>IF(AU41&lt;=$H14,AU56,"")</f>
        <v/>
      </c>
      <c r="AV67" s="15" t="str">
        <f>IF(AV41&lt;=$H14,AV56,"")</f>
        <v/>
      </c>
      <c r="AW67" s="15" t="str">
        <f>IF(AW41&lt;=$H14,AW56,"")</f>
        <v/>
      </c>
      <c r="AX67" s="15" t="str">
        <f>IF(AX41&lt;=$H14,AX56,"")</f>
        <v/>
      </c>
      <c r="AY67" s="15" t="str">
        <f>IF(AY41&lt;=$H14,AY56,"")</f>
        <v/>
      </c>
      <c r="AZ67" s="15" t="str">
        <f>IF(AZ41&lt;=$H14,AZ56,"")</f>
        <v/>
      </c>
      <c r="BA67" s="15" t="str">
        <f>IF(BA41&lt;=$H14,BA56,"")</f>
        <v/>
      </c>
      <c r="BB67" s="15" t="str">
        <f>IF(BB41&lt;=$H14,BB56,"")</f>
        <v/>
      </c>
      <c r="BC67" s="15" t="str">
        <f>IF(BC41&lt;=$H14,BC56,"")</f>
        <v/>
      </c>
      <c r="BD67" s="15" t="str">
        <f>IF(BD41&lt;=$H14,BD56,"")</f>
        <v/>
      </c>
    </row>
    <row r="68" spans="1:56" s="3" customFormat="1" ht="12" customHeight="1">
      <c r="A68" s="3" t="s">
        <v>26</v>
      </c>
      <c r="C68" s="2">
        <v>38</v>
      </c>
      <c r="D68" s="3" t="s">
        <v>14</v>
      </c>
      <c r="F68" s="9" t="s">
        <v>123</v>
      </c>
      <c r="H68" s="17">
        <f>-H64</f>
        <v>210.04956083279825</v>
      </c>
      <c r="I68" s="15">
        <f>-I64</f>
        <v>95.613162000231767</v>
      </c>
      <c r="J68" s="15">
        <f>-J64</f>
        <v>-3.6774897966376443</v>
      </c>
      <c r="K68" s="15">
        <f>IF(K41&lt;=$H14,-K64,"")</f>
        <v>-39.577205373889683</v>
      </c>
      <c r="L68" s="15">
        <f>IF(L41&lt;=$H14,-L64,"")</f>
        <v>-59.472987686138289</v>
      </c>
      <c r="M68" s="15">
        <f>IF(M41&lt;=$H14,-M64,"")</f>
        <v>-79.150954977967245</v>
      </c>
      <c r="N68" s="15">
        <f>IF(N41&lt;=$H14,-N64,"")</f>
        <v>-98.596280561638977</v>
      </c>
      <c r="O68" s="15">
        <f>IF(O41&lt;=$H14,-O64,"")</f>
        <v>-117.79312849546793</v>
      </c>
      <c r="P68" s="15">
        <f>IF(P41&lt;=$H14,-P64,"")</f>
        <v>-143.04458488381496</v>
      </c>
      <c r="Q68" s="15" t="str">
        <f>IF(Q41&lt;=$H14,-Q64,"")</f>
        <v/>
      </c>
      <c r="R68" s="15" t="str">
        <f>IF(R41&lt;=$H14,-R64,"")</f>
        <v/>
      </c>
      <c r="S68" s="15" t="str">
        <f>IF(S41&lt;=$H14,-S64,"")</f>
        <v/>
      </c>
      <c r="T68" s="15" t="str">
        <f>IF(T41&lt;=$H14,-T64,"")</f>
        <v/>
      </c>
      <c r="U68" s="15" t="str">
        <f>IF(U41&lt;=$H14,-U64,"")</f>
        <v/>
      </c>
      <c r="V68" s="15" t="str">
        <f>IF(V41&lt;=$H14,-V64,"")</f>
        <v/>
      </c>
      <c r="W68" s="15" t="str">
        <f>IF(W41&lt;=$H14,-W64,"")</f>
        <v/>
      </c>
      <c r="X68" s="15" t="str">
        <f>IF(X41&lt;=$H14,-X64,"")</f>
        <v/>
      </c>
      <c r="Y68" s="15" t="str">
        <f>IF(Y41&lt;=$H14,-Y64,"")</f>
        <v/>
      </c>
      <c r="Z68" s="15" t="str">
        <f>IF(Z41&lt;=$H14,-Z64,"")</f>
        <v/>
      </c>
      <c r="AA68" s="15" t="str">
        <f>IF(AA41&lt;=$H14,-AA64,"")</f>
        <v/>
      </c>
      <c r="AB68" s="15" t="str">
        <f>IF(AB41&lt;=$H14,-AB64,"")</f>
        <v/>
      </c>
      <c r="AC68" s="15" t="str">
        <f>IF(AC41&lt;=$H14,-AC64,"")</f>
        <v/>
      </c>
      <c r="AD68" s="15" t="str">
        <f>IF(AD41&lt;=$H14,-AD64,"")</f>
        <v/>
      </c>
      <c r="AE68" s="15" t="str">
        <f>IF(AE41&lt;=$H14,-AE64,"")</f>
        <v/>
      </c>
      <c r="AF68" s="15" t="str">
        <f>IF(AF41&lt;=$H14,-AF64,"")</f>
        <v/>
      </c>
      <c r="AG68" s="15" t="str">
        <f>IF(AG41&lt;=$H14,-AG64,"")</f>
        <v/>
      </c>
      <c r="AH68" s="15" t="str">
        <f>IF(AH41&lt;=$H14,-AH64,"")</f>
        <v/>
      </c>
      <c r="AI68" s="15" t="str">
        <f>IF(AI41&lt;=$H14,-AI64,"")</f>
        <v/>
      </c>
      <c r="AJ68" s="15" t="str">
        <f>IF(AJ41&lt;=$H14,-AJ64,"")</f>
        <v/>
      </c>
      <c r="AK68" s="15" t="str">
        <f>IF(AK41&lt;=$H14,-AK64,"")</f>
        <v/>
      </c>
      <c r="AL68" s="15" t="str">
        <f>IF(AL41&lt;=$H14,-AL64,"")</f>
        <v/>
      </c>
      <c r="AM68" s="15" t="str">
        <f>IF(AM41&lt;=$H14,-AM64,"")</f>
        <v/>
      </c>
      <c r="AN68" s="15" t="str">
        <f>IF(AN41&lt;=$H14,-AN64,"")</f>
        <v/>
      </c>
      <c r="AO68" s="15" t="str">
        <f>IF(AO41&lt;=$H14,-AO64,"")</f>
        <v/>
      </c>
      <c r="AP68" s="15" t="str">
        <f>IF(AP41&lt;=$H14,-AP64,"")</f>
        <v/>
      </c>
      <c r="AQ68" s="15" t="str">
        <f>IF(AQ41&lt;=$H14,-AQ64,"")</f>
        <v/>
      </c>
      <c r="AR68" s="15" t="str">
        <f>IF(AR41&lt;=$H14,-AR64,"")</f>
        <v/>
      </c>
      <c r="AS68" s="15" t="str">
        <f>IF(AS41&lt;=$H14,-AS64,"")</f>
        <v/>
      </c>
      <c r="AT68" s="15" t="str">
        <f>IF(AT41&lt;=$H14,-AT64,"")</f>
        <v/>
      </c>
      <c r="AU68" s="15" t="str">
        <f>IF(AU41&lt;=$H14,-AU64,"")</f>
        <v/>
      </c>
      <c r="AV68" s="15" t="str">
        <f>IF(AV41&lt;=$H14,-AV64,"")</f>
        <v/>
      </c>
      <c r="AW68" s="15" t="str">
        <f>IF(AW41&lt;=$H14,-AW64,"")</f>
        <v/>
      </c>
      <c r="AX68" s="15" t="str">
        <f>IF(AX41&lt;=$H14,-AX64,"")</f>
        <v/>
      </c>
      <c r="AY68" s="15" t="str">
        <f>IF(AY41&lt;=$H14,-AY64,"")</f>
        <v/>
      </c>
      <c r="AZ68" s="15" t="str">
        <f>IF(AZ41&lt;=$H14,-AZ64,"")</f>
        <v/>
      </c>
      <c r="BA68" s="15" t="str">
        <f>IF(BA41&lt;=$H14,-BA64,"")</f>
        <v/>
      </c>
      <c r="BB68" s="15" t="str">
        <f>IF(BB41&lt;=$H14,-BB64,"")</f>
        <v/>
      </c>
      <c r="BC68" s="15" t="str">
        <f>IF(BC41&lt;=$H14,-BC64,"")</f>
        <v/>
      </c>
      <c r="BD68" s="15" t="str">
        <f>IF(BD41&lt;=$H14,-BD64,"")</f>
        <v/>
      </c>
    </row>
    <row r="69" spans="1:56" s="3" customFormat="1" ht="12.75" customHeight="1" thickBot="1">
      <c r="A69" s="3" t="s">
        <v>26</v>
      </c>
      <c r="C69" s="2">
        <v>39</v>
      </c>
      <c r="D69" s="3" t="s">
        <v>10</v>
      </c>
      <c r="F69" s="6" t="s">
        <v>124</v>
      </c>
      <c r="H69" s="20">
        <f>SUM(H66:H68)</f>
        <v>210.04956083279825</v>
      </c>
      <c r="I69" s="20">
        <f>SUM(I66:I68)</f>
        <v>189.43375477349559</v>
      </c>
      <c r="J69" s="20">
        <f>IF(J41&lt;=$H14,ABS(SUM(J66:J68)),"")</f>
        <v>167.41462896925304</v>
      </c>
      <c r="K69" s="20">
        <f>IF(K41&lt;=$H14,ABS(SUM(K66:K68)),"")</f>
        <v>143.89665932070344</v>
      </c>
      <c r="L69" s="20">
        <f>IF(L41&lt;=$H14,ABS(SUM(L66:L68)),"")</f>
        <v>118.77781939457302</v>
      </c>
      <c r="M69" s="20">
        <f>IF(M41&lt;=$H14,ABS(SUM(M66:M68)),"")</f>
        <v>91.949137809235651</v>
      </c>
      <c r="N69" s="20">
        <f>IF(N41&lt;=$H14,ABS(SUM(N66:N68)),"")</f>
        <v>63.294225491463507</v>
      </c>
      <c r="O69" s="20">
        <f>IF(O41&lt;=$H14,ABS(SUM(O66:O68)),"")</f>
        <v>32.688770753502581</v>
      </c>
      <c r="P69" s="20">
        <f>IF(P41&lt;=$H14,ABS(SUM(P66:P68)),"")</f>
        <v>0</v>
      </c>
      <c r="Q69" s="20" t="str">
        <f>IF(Q41&lt;=$H14,ABS(SUM(Q66:Q68)),"")</f>
        <v/>
      </c>
      <c r="R69" s="20" t="str">
        <f>IF(R41&lt;=$H14,ABS(SUM(R66:R68)),"")</f>
        <v/>
      </c>
      <c r="S69" s="20" t="str">
        <f>IF(S41&lt;=$H14,ABS(SUM(S66:S68)),"")</f>
        <v/>
      </c>
      <c r="T69" s="20" t="str">
        <f>IF(T41&lt;=$H14,ABS(SUM(T66:T68)),"")</f>
        <v/>
      </c>
      <c r="U69" s="20" t="str">
        <f>IF(U41&lt;=$H14,ABS(SUM(U66:U68)),"")</f>
        <v/>
      </c>
      <c r="V69" s="20" t="str">
        <f>IF(V41&lt;=$H14,ABS(SUM(V66:V68)),"")</f>
        <v/>
      </c>
      <c r="W69" s="20" t="str">
        <f>IF(W41&lt;=$H14,ABS(SUM(W66:W68)),"")</f>
        <v/>
      </c>
      <c r="X69" s="20" t="str">
        <f>IF(X41&lt;=$H14,ABS(SUM(X66:X68)),"")</f>
        <v/>
      </c>
      <c r="Y69" s="20" t="str">
        <f>IF(Y41&lt;=$H14,ABS(SUM(Y66:Y68)),"")</f>
        <v/>
      </c>
      <c r="Z69" s="20" t="str">
        <f>IF(Z41&lt;=$H14,ABS(SUM(Z66:Z68)),"")</f>
        <v/>
      </c>
      <c r="AA69" s="20" t="str">
        <f>IF(AA41&lt;=$H14,ABS(SUM(AA66:AA68)),"")</f>
        <v/>
      </c>
      <c r="AB69" s="20" t="str">
        <f>IF(AB41&lt;=$H14,ABS(SUM(AB66:AB68)),"")</f>
        <v/>
      </c>
      <c r="AC69" s="20" t="str">
        <f>IF(AC41&lt;=$H14,ABS(SUM(AC66:AC68)),"")</f>
        <v/>
      </c>
      <c r="AD69" s="20" t="str">
        <f>IF(AD41&lt;=$H14,ABS(SUM(AD66:AD68)),"")</f>
        <v/>
      </c>
      <c r="AE69" s="20" t="str">
        <f>IF(AE41&lt;=$H14,ABS(SUM(AE66:AE68)),"")</f>
        <v/>
      </c>
      <c r="AF69" s="20" t="str">
        <f>IF(AF41&lt;=$H14,ABS(SUM(AF66:AF68)),"")</f>
        <v/>
      </c>
      <c r="AG69" s="20" t="str">
        <f>IF(AG41&lt;=$H14,ABS(SUM(AG66:AG68)),"")</f>
        <v/>
      </c>
      <c r="AH69" s="20" t="str">
        <f>IF(AH41&lt;=$H14,ABS(SUM(AH66:AH68)),"")</f>
        <v/>
      </c>
      <c r="AI69" s="20" t="str">
        <f>IF(AI41&lt;=$H14,ABS(SUM(AI66:AI68)),"")</f>
        <v/>
      </c>
      <c r="AJ69" s="20" t="str">
        <f>IF(AJ41&lt;=$H14,ABS(SUM(AJ66:AJ68)),"")</f>
        <v/>
      </c>
      <c r="AK69" s="20" t="str">
        <f>IF(AK41&lt;=$H14,ABS(SUM(AK66:AK68)),"")</f>
        <v/>
      </c>
      <c r="AL69" s="20" t="str">
        <f>IF(AL41&lt;=$H14,ABS(SUM(AL66:AL68)),"")</f>
        <v/>
      </c>
      <c r="AM69" s="20" t="str">
        <f>IF(AM41&lt;=$H14,ABS(SUM(AM66:AM68)),"")</f>
        <v/>
      </c>
      <c r="AN69" s="20" t="str">
        <f>IF(AN41&lt;=$H14,ABS(SUM(AN66:AN68)),"")</f>
        <v/>
      </c>
      <c r="AO69" s="20" t="str">
        <f>IF(AO41&lt;=$H14,ABS(SUM(AO66:AO68)),"")</f>
        <v/>
      </c>
      <c r="AP69" s="20" t="str">
        <f>IF(AP41&lt;=$H14,ABS(SUM(AP66:AP68)),"")</f>
        <v/>
      </c>
      <c r="AQ69" s="20" t="str">
        <f>IF(AQ41&lt;=$H14,ABS(SUM(AQ66:AQ68)),"")</f>
        <v/>
      </c>
      <c r="AR69" s="20" t="str">
        <f>IF(AR41&lt;=$H14,ABS(SUM(AR66:AR68)),"")</f>
        <v/>
      </c>
      <c r="AS69" s="20" t="str">
        <f>IF(AS41&lt;=$H14,ABS(SUM(AS66:AS68)),"")</f>
        <v/>
      </c>
      <c r="AT69" s="20" t="str">
        <f>IF(AT41&lt;=$H14,ABS(SUM(AT66:AT68)),"")</f>
        <v/>
      </c>
      <c r="AU69" s="20" t="str">
        <f>IF(AU41&lt;=$H14,ABS(SUM(AU66:AU68)),"")</f>
        <v/>
      </c>
      <c r="AV69" s="20" t="str">
        <f>IF(AV41&lt;=$H14,ABS(SUM(AV66:AV68)),"")</f>
        <v/>
      </c>
      <c r="AW69" s="20" t="str">
        <f>IF(AW41&lt;=$H14,ABS(SUM(AW66:AW68)),"")</f>
        <v/>
      </c>
      <c r="AX69" s="20" t="str">
        <f>IF(AX41&lt;=$H14,ABS(SUM(AX66:AX68)),"")</f>
        <v/>
      </c>
      <c r="AY69" s="20" t="str">
        <f>IF(AY41&lt;=$H14,ABS(SUM(AY66:AY68)),"")</f>
        <v/>
      </c>
      <c r="AZ69" s="20" t="str">
        <f>IF(AZ41&lt;=$H14,ABS(SUM(AZ66:AZ68)),"")</f>
        <v/>
      </c>
      <c r="BA69" s="20" t="str">
        <f>IF(BA41&lt;=$H14,ABS(SUM(BA66:BA68)),"")</f>
        <v/>
      </c>
      <c r="BB69" s="20" t="str">
        <f>IF(BB41&lt;=$H14,ABS(SUM(BB66:BB68)),"")</f>
        <v/>
      </c>
      <c r="BC69" s="20" t="str">
        <f>IF(BC41&lt;=$H14,ABS(SUM(BC66:BC68)),"")</f>
        <v/>
      </c>
      <c r="BD69" s="20" t="str">
        <f>IF(BD41&lt;=$H14,ABS(SUM(BD66:BD68)),"")</f>
        <v/>
      </c>
    </row>
    <row r="70" spans="1:56" s="3" customFormat="1" ht="3" customHeight="1" thickTop="1">
      <c r="C70" s="2"/>
      <c r="F70" s="6"/>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row>
    <row r="71" spans="1:56" s="3" customFormat="1" ht="12.75" customHeight="1" thickBot="1">
      <c r="C71" s="2">
        <v>40</v>
      </c>
      <c r="D71" s="67" t="s">
        <v>37</v>
      </c>
      <c r="F71" s="6" t="s">
        <v>125</v>
      </c>
      <c r="H71" s="33">
        <f>H69/H47</f>
        <v>0.30000000000000004</v>
      </c>
      <c r="I71" s="33">
        <f>I69/I47</f>
        <v>0.29999999999999993</v>
      </c>
      <c r="J71" s="33">
        <f>IF(J41&lt;=$H14,IF(J41=$H14,"n/a",I69/I47),"")</f>
        <v>0.29999999999999993</v>
      </c>
      <c r="K71" s="33">
        <f>IF(K41&lt;=$H14,IF(K41=$H14,"n/a",J69/J47),"")</f>
        <v>0.30000000000000004</v>
      </c>
      <c r="L71" s="33">
        <f>IF(L41&lt;=$H14,IF(L41=$H14,"n/a",K69/K47),"")</f>
        <v>0.3</v>
      </c>
      <c r="M71" s="33">
        <f>IF(M41&lt;=$H14,IF(M41=$H14,"n/a",L69/L47),"")</f>
        <v>0.30000000000000004</v>
      </c>
      <c r="N71" s="33">
        <f>IF(N41&lt;=$H14,IF(N41=$H14,"n/a",M69/M47),"")</f>
        <v>0.30000000000000016</v>
      </c>
      <c r="O71" s="33">
        <f>IF(O41&lt;=$H14,IF(O41=$H14,"n/a",N69/N47),"")</f>
        <v>0.30000000000000004</v>
      </c>
      <c r="P71" s="33" t="str">
        <f>IF(P41&lt;=$H14,IF(P41=$H14,"n/a",O69/O47),"")</f>
        <v>n/a</v>
      </c>
      <c r="Q71" s="33" t="str">
        <f>IF(Q41&lt;=$H14,IF(Q41=$H14,"n/a",P69/P47),"")</f>
        <v/>
      </c>
      <c r="R71" s="33" t="str">
        <f>IF(R41&lt;=$H14,IF(R41=$H14,"n/a",Q69/Q47),"")</f>
        <v/>
      </c>
      <c r="S71" s="33" t="str">
        <f>IF(S41&lt;=$H14,IF(S41=$H14,"n/a",R69/R47),"")</f>
        <v/>
      </c>
      <c r="T71" s="33" t="str">
        <f>IF(T41&lt;=$H14,IF(T41=$H14,"n/a",S69/S47),"")</f>
        <v/>
      </c>
      <c r="U71" s="33" t="str">
        <f>IF(U41&lt;=$H14,IF(U41=$H14,"n/a",T69/T47),"")</f>
        <v/>
      </c>
      <c r="V71" s="33" t="str">
        <f>IF(V41&lt;=$H14,IF(V41=$H14,"n/a",U69/U47),"")</f>
        <v/>
      </c>
      <c r="W71" s="33" t="str">
        <f>IF(W41&lt;=$H14,IF(W41=$H14,"n/a",V69/V47),"")</f>
        <v/>
      </c>
      <c r="X71" s="33" t="str">
        <f>IF(X41&lt;=$H14,IF(X41=$H14,"n/a",W69/W47),"")</f>
        <v/>
      </c>
      <c r="Y71" s="33" t="str">
        <f>IF(Y41&lt;=$H14,IF(Y41=$H14,"n/a",X69/X47),"")</f>
        <v/>
      </c>
      <c r="Z71" s="33" t="str">
        <f>IF(Z41&lt;=$H14,IF(Z41=$H14,"n/a",Y69/Y47),"")</f>
        <v/>
      </c>
      <c r="AA71" s="33" t="str">
        <f>IF(AA41&lt;=$H14,IF(AA41=$H14,"n/a",Z69/Z47),"")</f>
        <v/>
      </c>
      <c r="AB71" s="33" t="str">
        <f>IF(AB41&lt;=$H14,IF(AB41=$H14,"n/a",AA69/AA47),"")</f>
        <v/>
      </c>
      <c r="AC71" s="33" t="str">
        <f>IF(AC41&lt;=$H14,IF(AC41=$H14,"n/a",AB69/AB47),"")</f>
        <v/>
      </c>
      <c r="AD71" s="33" t="str">
        <f>IF(AD41&lt;=$H14,IF(AD41=$H14,"n/a",AC69/AC47),"")</f>
        <v/>
      </c>
      <c r="AE71" s="33" t="str">
        <f>IF(AE41&lt;=$H14,IF(AE41=$H14,"n/a",AD69/AD47),"")</f>
        <v/>
      </c>
      <c r="AF71" s="33" t="str">
        <f>IF(AF41&lt;=$H14,IF(AF41=$H14,"n/a",AE69/AE47),"")</f>
        <v/>
      </c>
      <c r="AG71" s="33" t="str">
        <f>IF(AG41&lt;=$H14,IF(AG41=$H14,"n/a",AF69/AF47),"")</f>
        <v/>
      </c>
      <c r="AH71" s="33" t="str">
        <f>IF(AH41&lt;=$H14,IF(AH41=$H14,"n/a",AG69/AG47),"")</f>
        <v/>
      </c>
      <c r="AI71" s="33" t="str">
        <f>IF(AI41&lt;=$H14,IF(AI41=$H14,"n/a",AH69/AH47),"")</f>
        <v/>
      </c>
      <c r="AJ71" s="33" t="str">
        <f>IF(AJ41&lt;=$H14,IF(AJ41=$H14,"n/a",AI69/AI47),"")</f>
        <v/>
      </c>
      <c r="AK71" s="33" t="str">
        <f>IF(AK41&lt;=$H14,IF(AK41=$H14,"n/a",AJ69/AJ47),"")</f>
        <v/>
      </c>
      <c r="AL71" s="33" t="str">
        <f>IF(AL41&lt;=$H14,IF(AL41=$H14,"n/a",AK69/AK47),"")</f>
        <v/>
      </c>
      <c r="AM71" s="33" t="str">
        <f>IF(AM41&lt;=$H14,IF(AM41=$H14,"n/a",AL69/AL47),"")</f>
        <v/>
      </c>
      <c r="AN71" s="33" t="str">
        <f>IF(AN41&lt;=$H14,IF(AN41=$H14,"n/a",AM69/AM47),"")</f>
        <v/>
      </c>
      <c r="AO71" s="33" t="str">
        <f>IF(AO41&lt;=$H14,IF(AO41=$H14,"n/a",AN69/AN47),"")</f>
        <v/>
      </c>
      <c r="AP71" s="33" t="str">
        <f>IF(AP41&lt;=$H14,IF(AP41=$H14,"n/a",AO69/AO47),"")</f>
        <v/>
      </c>
      <c r="AQ71" s="33" t="str">
        <f>IF(AQ41&lt;=$H14,IF(AQ41=$H14,"n/a",AP69/AP47),"")</f>
        <v/>
      </c>
      <c r="AR71" s="33" t="str">
        <f>IF(AR41&lt;=$H14,IF(AR41=$H14,"n/a",AQ69/AQ47),"")</f>
        <v/>
      </c>
      <c r="AS71" s="33" t="str">
        <f>IF(AS41&lt;=$H14,IF(AS41=$H14,"n/a",AR69/AR47),"")</f>
        <v/>
      </c>
      <c r="AT71" s="33" t="str">
        <f>IF(AT41&lt;=$H14,IF(AT41=$H14,"n/a",AS69/AS47),"")</f>
        <v/>
      </c>
      <c r="AU71" s="33" t="str">
        <f>IF(AU41&lt;=$H14,IF(AU41=$H14,"n/a",AT69/AT47),"")</f>
        <v/>
      </c>
      <c r="AV71" s="33" t="str">
        <f>IF(AV41&lt;=$H14,IF(AV41=$H14,"n/a",AU69/AU47),"")</f>
        <v/>
      </c>
      <c r="AW71" s="33" t="str">
        <f>IF(AW41&lt;=$H14,IF(AW41=$H14,"n/a",AV69/AV47),"")</f>
        <v/>
      </c>
      <c r="AX71" s="33" t="str">
        <f>IF(AX41&lt;=$H14,IF(AX41=$H14,"n/a",AW69/AW47),"")</f>
        <v/>
      </c>
      <c r="AY71" s="33" t="str">
        <f>IF(AY41&lt;=$H14,IF(AY41=$H14,"n/a",AX69/AX47),"")</f>
        <v/>
      </c>
      <c r="AZ71" s="33" t="str">
        <f>IF(AZ41&lt;=$H14,IF(AZ41=$H14,"n/a",AY69/AY47),"")</f>
        <v/>
      </c>
      <c r="BA71" s="33" t="str">
        <f>IF(BA41&lt;=$H14,IF(BA41=$H14,"n/a",AZ69/AZ47),"")</f>
        <v/>
      </c>
      <c r="BB71" s="33" t="str">
        <f>IF(BB41&lt;=$H14,IF(BB41=$H14,"n/a",BA69/BA47),"")</f>
        <v/>
      </c>
      <c r="BC71" s="33" t="str">
        <f>IF(BC41&lt;=$H14,IF(BC41=$H14,"n/a",BB69/BB47),"")</f>
        <v/>
      </c>
      <c r="BD71" s="33" t="str">
        <f>IF(BD41&lt;=$H14,IF(BD41=$H14,"n/a",BC69/BC47),"")</f>
        <v/>
      </c>
    </row>
    <row r="72" spans="1:56" s="3" customFormat="1" ht="6" customHeight="1" thickTop="1">
      <c r="C72" s="2"/>
      <c r="D72" s="67"/>
      <c r="F72" s="6"/>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row>
    <row r="73" spans="1:56" s="3" customFormat="1" ht="16.5" thickBot="1">
      <c r="C73" s="11" t="s">
        <v>97</v>
      </c>
      <c r="D73" s="12"/>
      <c r="E73" s="12"/>
      <c r="F73" s="13"/>
      <c r="H73" s="101">
        <f>NPV(I19,I56:R56)/H68*1000</f>
        <v>368.49818921472126</v>
      </c>
      <c r="I73" s="103" t="s">
        <v>134</v>
      </c>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row>
    <row r="74" spans="1:56" s="3" customFormat="1" ht="12.75" customHeight="1" thickTop="1">
      <c r="C74" s="102"/>
      <c r="F74" s="6"/>
      <c r="H74" s="100"/>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row>
    <row r="75" spans="1:56" ht="15">
      <c r="B75" s="119" t="s">
        <v>102</v>
      </c>
    </row>
  </sheetData>
  <pageMargins left="1" right="0.5" top="0.5" bottom="0.5" header="0.3"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4DF4-393C-423F-9058-B600526E4201}">
  <sheetPr codeName="Sheet3"/>
  <dimension ref="B3:D39"/>
  <sheetViews>
    <sheetView showGridLines="0" showRowColHeaders="0" topLeftCell="A2" zoomScale="140" zoomScaleNormal="140" workbookViewId="0">
      <selection activeCell="D1" sqref="D1"/>
      <extLst>
        <ext xmlns:xlsdti="http://schemas.microsoft.com/office/spreadsheetml/2023/showDataTypeIcons" uri="{77bfe23e-c014-4d31-8a63-9c772dbf06b6}">
          <xlsdti:showDataTypeIcons visible="0"/>
        </ext>
      </extLst>
    </sheetView>
  </sheetViews>
  <sheetFormatPr defaultRowHeight="21"/>
  <cols>
    <col min="1" max="2" width="3.5703125" style="58" customWidth="1"/>
    <col min="3" max="3" width="4.7109375" style="58" customWidth="1"/>
    <col min="4" max="4" width="100.7109375" style="58" customWidth="1"/>
    <col min="5" max="16384" width="9.140625" style="58"/>
  </cols>
  <sheetData>
    <row r="3" spans="2:4" ht="23.25">
      <c r="B3" s="78" t="s">
        <v>48</v>
      </c>
    </row>
    <row r="5" spans="2:4">
      <c r="C5" s="58" t="s">
        <v>46</v>
      </c>
    </row>
    <row r="6" spans="2:4" ht="42">
      <c r="D6" s="76" t="s">
        <v>49</v>
      </c>
    </row>
    <row r="8" spans="2:4">
      <c r="C8" s="58" t="s">
        <v>59</v>
      </c>
    </row>
    <row r="9" spans="2:4" ht="63">
      <c r="D9" s="76" t="s">
        <v>60</v>
      </c>
    </row>
    <row r="11" spans="2:4">
      <c r="C11" s="58" t="s">
        <v>76</v>
      </c>
    </row>
    <row r="12" spans="2:4" ht="63">
      <c r="D12" s="76" t="s">
        <v>79</v>
      </c>
    </row>
    <row r="14" spans="2:4">
      <c r="C14" s="58" t="s">
        <v>44</v>
      </c>
    </row>
    <row r="15" spans="2:4" ht="42">
      <c r="D15" s="76" t="s">
        <v>87</v>
      </c>
    </row>
    <row r="17" spans="3:4">
      <c r="C17" s="58" t="s">
        <v>50</v>
      </c>
    </row>
    <row r="18" spans="3:4" ht="42">
      <c r="D18" s="76" t="s">
        <v>51</v>
      </c>
    </row>
    <row r="20" spans="3:4">
      <c r="C20" s="58" t="s">
        <v>43</v>
      </c>
    </row>
    <row r="21" spans="3:4" ht="42">
      <c r="D21" s="76" t="s">
        <v>88</v>
      </c>
    </row>
    <row r="23" spans="3:4">
      <c r="C23" s="58" t="s">
        <v>25</v>
      </c>
    </row>
    <row r="24" spans="3:4" ht="94.5">
      <c r="D24" s="76" t="s">
        <v>78</v>
      </c>
    </row>
    <row r="26" spans="3:4">
      <c r="C26" s="58" t="s">
        <v>96</v>
      </c>
    </row>
    <row r="27" spans="3:4" ht="126">
      <c r="D27" s="76" t="s">
        <v>62</v>
      </c>
    </row>
    <row r="29" spans="3:4">
      <c r="C29" s="58" t="s">
        <v>61</v>
      </c>
    </row>
    <row r="30" spans="3:4" ht="84">
      <c r="D30" s="76" t="s">
        <v>86</v>
      </c>
    </row>
    <row r="32" spans="3:4">
      <c r="C32" s="58" t="s">
        <v>52</v>
      </c>
    </row>
    <row r="33" spans="3:4" ht="42">
      <c r="D33" s="76" t="s">
        <v>89</v>
      </c>
    </row>
    <row r="35" spans="3:4">
      <c r="C35" s="58" t="s">
        <v>47</v>
      </c>
    </row>
    <row r="36" spans="3:4" ht="42" customHeight="1">
      <c r="D36" s="76" t="s">
        <v>90</v>
      </c>
    </row>
    <row r="38" spans="3:4">
      <c r="C38" s="58" t="s">
        <v>12</v>
      </c>
    </row>
    <row r="39" spans="3:4" ht="42">
      <c r="D39" s="76"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62C9-4BDA-4ABB-9B7D-A5BD5A2F40D9}">
  <sheetPr codeName="Sheet4"/>
  <dimension ref="B5:C10"/>
  <sheetViews>
    <sheetView showGridLines="0" showRowColHeaders="0" topLeftCell="A3" workbookViewId="0">
      <selection activeCell="B1" sqref="B1"/>
    </sheetView>
  </sheetViews>
  <sheetFormatPr defaultRowHeight="12.75"/>
  <cols>
    <col min="1" max="1" width="3.7109375" customWidth="1"/>
    <col min="2" max="2" width="3.7109375" style="94" customWidth="1"/>
  </cols>
  <sheetData>
    <row r="5" spans="2:3" ht="28.5">
      <c r="B5" s="106" t="s">
        <v>70</v>
      </c>
      <c r="C5" s="106"/>
    </row>
    <row r="6" spans="2:3" ht="6" customHeight="1">
      <c r="B6" s="107"/>
      <c r="C6" s="106"/>
    </row>
    <row r="7" spans="2:3" ht="28.5">
      <c r="B7" s="108" t="s">
        <v>65</v>
      </c>
      <c r="C7" s="106" t="s">
        <v>68</v>
      </c>
    </row>
    <row r="8" spans="2:3" ht="28.5">
      <c r="B8" s="108" t="s">
        <v>66</v>
      </c>
      <c r="C8" s="106" t="s">
        <v>85</v>
      </c>
    </row>
    <row r="9" spans="2:3" ht="28.5">
      <c r="B9" s="108" t="s">
        <v>67</v>
      </c>
      <c r="C9" s="106" t="s">
        <v>100</v>
      </c>
    </row>
    <row r="10" spans="2:3" ht="28.5">
      <c r="B10" s="108" t="s">
        <v>69</v>
      </c>
      <c r="C10" s="106"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WELCOME</vt:lpstr>
      <vt:lpstr>Peer Inside Any EBITDA Multiple</vt:lpstr>
      <vt:lpstr>Definitions</vt:lpstr>
      <vt:lpstr>Calculate A Multiple</vt:lpstr>
      <vt:lpstr>'Peer Inside Any EBITDA Multiple'!Print_Area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joeddie</dc:creator>
  <cp:lastModifiedBy>Joe Rosebrock</cp:lastModifiedBy>
  <cp:lastPrinted>2026-05-07T14:57:18Z</cp:lastPrinted>
  <dcterms:created xsi:type="dcterms:W3CDTF">2024-11-29T22:09:48Z</dcterms:created>
  <dcterms:modified xsi:type="dcterms:W3CDTF">2026-05-07T14:57:54Z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ac3a1a-de19-428b-b395-6d250d7743fb_Enabled">
    <vt:lpwstr>true</vt:lpwstr>
  </property>
  <property fmtid="{D5CDD505-2E9C-101B-9397-08002B2CF9AE}" pid="3" name="MSIP_Label_e3ac3a1a-de19-428b-b395-6d250d7743fb_SetDate">
    <vt:lpwstr>2025-01-29T17:15:28Z</vt:lpwstr>
  </property>
  <property fmtid="{D5CDD505-2E9C-101B-9397-08002B2CF9AE}" pid="4" name="MSIP_Label_e3ac3a1a-de19-428b-b395-6d250d7743fb_Method">
    <vt:lpwstr>Standard</vt:lpwstr>
  </property>
  <property fmtid="{D5CDD505-2E9C-101B-9397-08002B2CF9AE}" pid="5" name="MSIP_Label_e3ac3a1a-de19-428b-b395-6d250d7743fb_Name">
    <vt:lpwstr>Internal Use Only</vt:lpwstr>
  </property>
  <property fmtid="{D5CDD505-2E9C-101B-9397-08002B2CF9AE}" pid="6" name="MSIP_Label_e3ac3a1a-de19-428b-b395-6d250d7743fb_SiteId">
    <vt:lpwstr>88cc5fd7-fd78-44b6-ad75-b6915088974f</vt:lpwstr>
  </property>
  <property fmtid="{D5CDD505-2E9C-101B-9397-08002B2CF9AE}" pid="7" name="MSIP_Label_e3ac3a1a-de19-428b-b395-6d250d7743fb_ActionId">
    <vt:lpwstr>f473a53f-f8b1-4275-a70f-cd4e58ac1ed2</vt:lpwstr>
  </property>
  <property fmtid="{D5CDD505-2E9C-101B-9397-08002B2CF9AE}" pid="8" name="MSIP_Label_e3ac3a1a-de19-428b-b395-6d250d7743fb_ContentBits">
    <vt:lpwstr>0</vt:lpwstr>
  </property>
</Properties>
</file>